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FCSD\Linked Spreadsheets\ASD Statistics\LFRs 2019-20\Return Workbooks\Publish Standard\Revised 28 Feb 2023\"/>
    </mc:Choice>
  </mc:AlternateContent>
  <xr:revisionPtr revIDLastSave="0" documentId="13_ncr:1_{1E0D87DF-C114-4F37-9017-D0EA3E48A10C}" xr6:coauthVersionLast="47" xr6:coauthVersionMax="47" xr10:uidLastSave="{00000000-0000-0000-0000-000000000000}"/>
  <bookViews>
    <workbookView xWindow="-110" yWindow="-110" windowWidth="19420" windowHeight="10420" tabRatio="910" xr2:uid="{00000000-000D-0000-FFFF-FFFF00000000}"/>
  </bookViews>
  <sheets>
    <sheet name="Notes" sheetId="90" r:id="rId1"/>
    <sheet name="Definitions" sheetId="91" r:id="rId2"/>
    <sheet name="Scotland" sheetId="89" r:id="rId3"/>
    <sheet name="Aberdeen City" sheetId="18" r:id="rId4"/>
    <sheet name="Aberdeenshire" sheetId="58" r:id="rId5"/>
    <sheet name="Angus" sheetId="59" r:id="rId6"/>
    <sheet name="Argyll &amp; Bute" sheetId="60" r:id="rId7"/>
    <sheet name="City of Edinburgh" sheetId="62" r:id="rId8"/>
    <sheet name="Clackmannanshire" sheetId="61" r:id="rId9"/>
    <sheet name="Dumfries &amp; Galloway" sheetId="63" r:id="rId10"/>
    <sheet name="Dundee City" sheetId="64" r:id="rId11"/>
    <sheet name="East Ayrshire" sheetId="65" r:id="rId12"/>
    <sheet name="East Dunbartonshire" sheetId="66" r:id="rId13"/>
    <sheet name="East Lothian" sheetId="67" r:id="rId14"/>
    <sheet name="East Renfrewshire" sheetId="68" r:id="rId15"/>
    <sheet name="Falkirk" sheetId="69" r:id="rId16"/>
    <sheet name="Fife" sheetId="70" r:id="rId17"/>
    <sheet name="Glasgow City" sheetId="71" r:id="rId18"/>
    <sheet name="Highland" sheetId="72" r:id="rId19"/>
    <sheet name="Inverclyde" sheetId="73" r:id="rId20"/>
    <sheet name="Midlothian" sheetId="74" r:id="rId21"/>
    <sheet name="Moray" sheetId="75" r:id="rId22"/>
    <sheet name="Na h-Eileanan Siar" sheetId="76" r:id="rId23"/>
    <sheet name="North Ayrshire" sheetId="77" r:id="rId24"/>
    <sheet name="North Lanarkshire" sheetId="78" r:id="rId25"/>
    <sheet name="Orkney Islands" sheetId="79" r:id="rId26"/>
    <sheet name="Perth &amp; Kinross" sheetId="80" r:id="rId27"/>
    <sheet name="Renfrewshire" sheetId="81" r:id="rId28"/>
    <sheet name="Scottish Borders" sheetId="82" r:id="rId29"/>
    <sheet name="Shetland Islands" sheetId="83" r:id="rId30"/>
    <sheet name="South Ayrshire" sheetId="84" r:id="rId31"/>
    <sheet name="South Lanarkshire" sheetId="85" r:id="rId32"/>
    <sheet name="Stirling" sheetId="86" r:id="rId33"/>
    <sheet name="West Dunbartonshire" sheetId="87" r:id="rId34"/>
    <sheet name="West Lothian" sheetId="88" r:id="rId35"/>
  </sheets>
  <definedNames>
    <definedName name="_xlnm.Print_Area" localSheetId="3">'Aberdeen City'!$A$1:$L$40</definedName>
    <definedName name="_xlnm.Print_Area" localSheetId="4">Aberdeenshire!$A$1:$L$40</definedName>
    <definedName name="_xlnm.Print_Area" localSheetId="5">Angus!$A$1:$L$40</definedName>
    <definedName name="_xlnm.Print_Area" localSheetId="6">'Argyll &amp; Bute'!$A$1:$L$40</definedName>
    <definedName name="_xlnm.Print_Area" localSheetId="7">'City of Edinburgh'!$A$1:$L$40</definedName>
    <definedName name="_xlnm.Print_Area" localSheetId="8">Clackmannanshire!$A$1:$L$40</definedName>
    <definedName name="_xlnm.Print_Area" localSheetId="9">'Dumfries &amp; Galloway'!$A$1:$L$40</definedName>
    <definedName name="_xlnm.Print_Area" localSheetId="10">'Dundee City'!$A$1:$L$40</definedName>
    <definedName name="_xlnm.Print_Area" localSheetId="11">'East Ayrshire'!$A$1:$L$40</definedName>
    <definedName name="_xlnm.Print_Area" localSheetId="12">'East Dunbartonshire'!$A$1:$L$40</definedName>
    <definedName name="_xlnm.Print_Area" localSheetId="13">'East Lothian'!$A$1:$L$40</definedName>
    <definedName name="_xlnm.Print_Area" localSheetId="14">'East Renfrewshire'!$A$1:$L$40</definedName>
    <definedName name="_xlnm.Print_Area" localSheetId="15">Falkirk!$A$1:$L$40</definedName>
    <definedName name="_xlnm.Print_Area" localSheetId="16">Fife!$A$1:$L$40</definedName>
    <definedName name="_xlnm.Print_Area" localSheetId="17">'Glasgow City'!$A$1:$L$40</definedName>
    <definedName name="_xlnm.Print_Area" localSheetId="18">Highland!$A$1:$L$40</definedName>
    <definedName name="_xlnm.Print_Area" localSheetId="19">Inverclyde!$A$1:$L$40</definedName>
    <definedName name="_xlnm.Print_Area" localSheetId="20">Midlothian!$A$1:$L$40</definedName>
    <definedName name="_xlnm.Print_Area" localSheetId="21">Moray!$A$1:$L$40</definedName>
    <definedName name="_xlnm.Print_Area" localSheetId="22">'Na h-Eileanan Siar'!$A$1:$L$40</definedName>
    <definedName name="_xlnm.Print_Area" localSheetId="23">'North Ayrshire'!$A$1:$L$40</definedName>
    <definedName name="_xlnm.Print_Area" localSheetId="24">'North Lanarkshire'!$A$1:$L$40</definedName>
    <definedName name="_xlnm.Print_Area" localSheetId="25">'Orkney Islands'!$A$1:$L$40</definedName>
    <definedName name="_xlnm.Print_Area" localSheetId="26">'Perth &amp; Kinross'!$A$1:$L$40</definedName>
    <definedName name="_xlnm.Print_Area" localSheetId="27">Renfrewshire!$A$1:$L$40</definedName>
    <definedName name="_xlnm.Print_Area" localSheetId="2">Scotland!$A$1:$L$40</definedName>
    <definedName name="_xlnm.Print_Area" localSheetId="28">'Scottish Borders'!$A$1:$L$40</definedName>
    <definedName name="_xlnm.Print_Area" localSheetId="29">'Shetland Islands'!$A$1:$L$40</definedName>
    <definedName name="_xlnm.Print_Area" localSheetId="30">'South Ayrshire'!$A$1:$L$40</definedName>
    <definedName name="_xlnm.Print_Area" localSheetId="31">'South Lanarkshire'!$A$1:$L$40</definedName>
    <definedName name="_xlnm.Print_Area" localSheetId="32">Stirling!$A$1:$L$40</definedName>
    <definedName name="_xlnm.Print_Area" localSheetId="33">'West Dunbartonshire'!$A$1:$L$40</definedName>
    <definedName name="_xlnm.Print_Area" localSheetId="34">'West Lothian'!$A$1:$L$40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89" l="1"/>
  <c r="E32" i="89" s="1"/>
  <c r="F32" i="89" s="1"/>
  <c r="G32" i="89" s="1"/>
  <c r="H32" i="89" s="1"/>
  <c r="I32" i="89" s="1"/>
  <c r="D32" i="88" l="1"/>
  <c r="E32" i="88" s="1"/>
  <c r="F32" i="88" s="1"/>
  <c r="G32" i="88" s="1"/>
  <c r="H32" i="88" s="1"/>
  <c r="I32" i="88" s="1"/>
  <c r="H22" i="88"/>
  <c r="H24" i="88" s="1"/>
  <c r="F22" i="88"/>
  <c r="F24" i="88" s="1"/>
  <c r="E22" i="88"/>
  <c r="E24" i="88" s="1"/>
  <c r="D22" i="88"/>
  <c r="D24" i="88" s="1"/>
  <c r="C22" i="88"/>
  <c r="C24" i="88" s="1"/>
  <c r="K21" i="88"/>
  <c r="G21" i="88"/>
  <c r="I21" i="88" s="1"/>
  <c r="G20" i="88"/>
  <c r="I20" i="88" s="1"/>
  <c r="L20" i="88" s="1"/>
  <c r="G18" i="88"/>
  <c r="I18" i="88" s="1"/>
  <c r="H13" i="88"/>
  <c r="F13" i="88"/>
  <c r="F15" i="88" s="1"/>
  <c r="E13" i="88"/>
  <c r="D13" i="88"/>
  <c r="C13" i="88"/>
  <c r="C15" i="88" s="1"/>
  <c r="K12" i="88"/>
  <c r="G12" i="88"/>
  <c r="I12" i="88" s="1"/>
  <c r="G11" i="88"/>
  <c r="G9" i="88"/>
  <c r="I9" i="88" s="1"/>
  <c r="L21" i="88" l="1"/>
  <c r="D26" i="88"/>
  <c r="E26" i="88"/>
  <c r="I22" i="88"/>
  <c r="I24" i="88" s="1"/>
  <c r="H26" i="88"/>
  <c r="G13" i="88"/>
  <c r="G15" i="88" s="1"/>
  <c r="L9" i="88"/>
  <c r="L12" i="88"/>
  <c r="C26" i="88"/>
  <c r="I11" i="88"/>
  <c r="L11" i="88" s="1"/>
  <c r="E15" i="88"/>
  <c r="F26" i="88"/>
  <c r="G22" i="88"/>
  <c r="G24" i="88" s="1"/>
  <c r="D15" i="88"/>
  <c r="L18" i="88"/>
  <c r="H15" i="88"/>
  <c r="D32" i="87"/>
  <c r="E32" i="87" s="1"/>
  <c r="F32" i="87" s="1"/>
  <c r="G32" i="87" s="1"/>
  <c r="H32" i="87" s="1"/>
  <c r="I32" i="87" s="1"/>
  <c r="H22" i="87"/>
  <c r="H24" i="87" s="1"/>
  <c r="F22" i="87"/>
  <c r="F24" i="87" s="1"/>
  <c r="E22" i="87"/>
  <c r="E24" i="87" s="1"/>
  <c r="D22" i="87"/>
  <c r="D24" i="87" s="1"/>
  <c r="C22" i="87"/>
  <c r="C24" i="87" s="1"/>
  <c r="K21" i="87"/>
  <c r="G21" i="87"/>
  <c r="I21" i="87" s="1"/>
  <c r="G20" i="87"/>
  <c r="I20" i="87" s="1"/>
  <c r="L20" i="87" s="1"/>
  <c r="G18" i="87"/>
  <c r="I18" i="87" s="1"/>
  <c r="H13" i="87"/>
  <c r="F13" i="87"/>
  <c r="F15" i="87" s="1"/>
  <c r="E13" i="87"/>
  <c r="D13" i="87"/>
  <c r="C13" i="87"/>
  <c r="K12" i="87"/>
  <c r="G12" i="87"/>
  <c r="I12" i="87" s="1"/>
  <c r="G11" i="87"/>
  <c r="G9" i="87"/>
  <c r="I9" i="87" s="1"/>
  <c r="E26" i="87" l="1"/>
  <c r="I13" i="88"/>
  <c r="I26" i="88" s="1"/>
  <c r="L26" i="88" s="1"/>
  <c r="H26" i="87"/>
  <c r="C26" i="87"/>
  <c r="L12" i="87"/>
  <c r="L22" i="88"/>
  <c r="D26" i="87"/>
  <c r="G13" i="87"/>
  <c r="G15" i="87" s="1"/>
  <c r="L18" i="87"/>
  <c r="I22" i="87"/>
  <c r="L21" i="87"/>
  <c r="C15" i="87"/>
  <c r="D15" i="87"/>
  <c r="I11" i="87"/>
  <c r="L11" i="87" s="1"/>
  <c r="E15" i="87"/>
  <c r="F26" i="87"/>
  <c r="G26" i="88"/>
  <c r="H15" i="87"/>
  <c r="G22" i="87"/>
  <c r="G24" i="87" s="1"/>
  <c r="I15" i="88"/>
  <c r="L9" i="87"/>
  <c r="D32" i="86"/>
  <c r="E32" i="86" s="1"/>
  <c r="F32" i="86" s="1"/>
  <c r="G32" i="86" s="1"/>
  <c r="H32" i="86" s="1"/>
  <c r="I32" i="86" s="1"/>
  <c r="H22" i="86"/>
  <c r="H24" i="86" s="1"/>
  <c r="F22" i="86"/>
  <c r="F24" i="86" s="1"/>
  <c r="E22" i="86"/>
  <c r="E24" i="86" s="1"/>
  <c r="D22" i="86"/>
  <c r="D24" i="86" s="1"/>
  <c r="C22" i="86"/>
  <c r="C24" i="86" s="1"/>
  <c r="K21" i="86"/>
  <c r="G21" i="86"/>
  <c r="I21" i="86" s="1"/>
  <c r="G20" i="86"/>
  <c r="I20" i="86" s="1"/>
  <c r="L20" i="86" s="1"/>
  <c r="G18" i="86"/>
  <c r="H13" i="86"/>
  <c r="F13" i="86"/>
  <c r="E13" i="86"/>
  <c r="D13" i="86"/>
  <c r="C13" i="86"/>
  <c r="K12" i="86"/>
  <c r="G12" i="86"/>
  <c r="I12" i="86" s="1"/>
  <c r="G11" i="86"/>
  <c r="I11" i="86" s="1"/>
  <c r="L11" i="86" s="1"/>
  <c r="G9" i="86"/>
  <c r="L13" i="88" l="1"/>
  <c r="H26" i="86"/>
  <c r="C26" i="86"/>
  <c r="G22" i="86"/>
  <c r="G24" i="86" s="1"/>
  <c r="F26" i="86"/>
  <c r="D26" i="86"/>
  <c r="G26" i="87"/>
  <c r="E26" i="86"/>
  <c r="L21" i="86"/>
  <c r="G13" i="86"/>
  <c r="G15" i="86" s="1"/>
  <c r="L12" i="86"/>
  <c r="I9" i="86"/>
  <c r="C15" i="86"/>
  <c r="I18" i="86"/>
  <c r="I13" i="87"/>
  <c r="D15" i="86"/>
  <c r="E15" i="86"/>
  <c r="F15" i="86"/>
  <c r="I24" i="87"/>
  <c r="L22" i="87"/>
  <c r="H15" i="86"/>
  <c r="D32" i="85"/>
  <c r="E32" i="85" s="1"/>
  <c r="F32" i="85" s="1"/>
  <c r="G32" i="85" s="1"/>
  <c r="H32" i="85" s="1"/>
  <c r="I32" i="85" s="1"/>
  <c r="H22" i="85"/>
  <c r="H24" i="85" s="1"/>
  <c r="F22" i="85"/>
  <c r="F24" i="85" s="1"/>
  <c r="E22" i="85"/>
  <c r="E24" i="85" s="1"/>
  <c r="D22" i="85"/>
  <c r="D24" i="85" s="1"/>
  <c r="C22" i="85"/>
  <c r="C24" i="85" s="1"/>
  <c r="K21" i="85"/>
  <c r="G21" i="85"/>
  <c r="I21" i="85" s="1"/>
  <c r="G20" i="85"/>
  <c r="I20" i="85" s="1"/>
  <c r="L20" i="85" s="1"/>
  <c r="G18" i="85"/>
  <c r="I18" i="85" s="1"/>
  <c r="H13" i="85"/>
  <c r="H26" i="85" s="1"/>
  <c r="F13" i="85"/>
  <c r="E13" i="85"/>
  <c r="D13" i="85"/>
  <c r="C13" i="85"/>
  <c r="K12" i="85"/>
  <c r="G12" i="85"/>
  <c r="I12" i="85" s="1"/>
  <c r="G11" i="85"/>
  <c r="I11" i="85" s="1"/>
  <c r="L11" i="85" s="1"/>
  <c r="G9" i="85"/>
  <c r="I9" i="85" s="1"/>
  <c r="F26" i="85" l="1"/>
  <c r="G26" i="86"/>
  <c r="L21" i="85"/>
  <c r="E26" i="85"/>
  <c r="L12" i="85"/>
  <c r="C26" i="85"/>
  <c r="D26" i="85"/>
  <c r="L18" i="85"/>
  <c r="I22" i="85"/>
  <c r="L9" i="85"/>
  <c r="I13" i="85"/>
  <c r="E15" i="85"/>
  <c r="G13" i="85"/>
  <c r="H15" i="85"/>
  <c r="G22" i="85"/>
  <c r="G24" i="85" s="1"/>
  <c r="I26" i="87"/>
  <c r="L26" i="87" s="1"/>
  <c r="I15" i="87"/>
  <c r="L13" i="87"/>
  <c r="C15" i="85"/>
  <c r="L9" i="86"/>
  <c r="I13" i="86"/>
  <c r="L18" i="86"/>
  <c r="I22" i="86"/>
  <c r="D15" i="85"/>
  <c r="F15" i="85"/>
  <c r="D32" i="84"/>
  <c r="E32" i="84" s="1"/>
  <c r="F32" i="84" s="1"/>
  <c r="G32" i="84" s="1"/>
  <c r="H32" i="84" s="1"/>
  <c r="I32" i="84" s="1"/>
  <c r="H22" i="84"/>
  <c r="H24" i="84" s="1"/>
  <c r="F22" i="84"/>
  <c r="F24" i="84" s="1"/>
  <c r="E22" i="84"/>
  <c r="E24" i="84" s="1"/>
  <c r="D22" i="84"/>
  <c r="D24" i="84" s="1"/>
  <c r="C22" i="84"/>
  <c r="C24" i="84" s="1"/>
  <c r="K21" i="84"/>
  <c r="G21" i="84"/>
  <c r="I21" i="84" s="1"/>
  <c r="G20" i="84"/>
  <c r="I20" i="84" s="1"/>
  <c r="L20" i="84" s="1"/>
  <c r="G18" i="84"/>
  <c r="H13" i="84"/>
  <c r="F13" i="84"/>
  <c r="E13" i="84"/>
  <c r="D13" i="84"/>
  <c r="C13" i="84"/>
  <c r="K12" i="84"/>
  <c r="G12" i="84"/>
  <c r="I12" i="84" s="1"/>
  <c r="G11" i="84"/>
  <c r="I11" i="84" s="1"/>
  <c r="L11" i="84" s="1"/>
  <c r="G9" i="84"/>
  <c r="C26" i="84" l="1"/>
  <c r="D26" i="84"/>
  <c r="G22" i="84"/>
  <c r="G24" i="84" s="1"/>
  <c r="L12" i="84"/>
  <c r="G13" i="84"/>
  <c r="L21" i="84"/>
  <c r="F26" i="84"/>
  <c r="E26" i="84"/>
  <c r="H26" i="84"/>
  <c r="C15" i="84"/>
  <c r="I18" i="84"/>
  <c r="I24" i="86"/>
  <c r="L22" i="86"/>
  <c r="I9" i="84"/>
  <c r="D15" i="84"/>
  <c r="E15" i="84"/>
  <c r="I26" i="86"/>
  <c r="L26" i="86" s="1"/>
  <c r="I15" i="86"/>
  <c r="L13" i="86"/>
  <c r="G26" i="85"/>
  <c r="G15" i="85"/>
  <c r="F15" i="84"/>
  <c r="I15" i="85"/>
  <c r="L13" i="85"/>
  <c r="I26" i="85"/>
  <c r="L26" i="85" s="1"/>
  <c r="H15" i="84"/>
  <c r="L22" i="85"/>
  <c r="I24" i="85"/>
  <c r="D32" i="83"/>
  <c r="E32" i="83" s="1"/>
  <c r="F32" i="83" s="1"/>
  <c r="G32" i="83" s="1"/>
  <c r="H32" i="83" s="1"/>
  <c r="I32" i="83" s="1"/>
  <c r="H22" i="83"/>
  <c r="H24" i="83" s="1"/>
  <c r="F22" i="83"/>
  <c r="F24" i="83" s="1"/>
  <c r="E22" i="83"/>
  <c r="E24" i="83" s="1"/>
  <c r="D22" i="83"/>
  <c r="D24" i="83" s="1"/>
  <c r="C22" i="83"/>
  <c r="C24" i="83" s="1"/>
  <c r="K21" i="83"/>
  <c r="G21" i="83"/>
  <c r="I21" i="83" s="1"/>
  <c r="G20" i="83"/>
  <c r="I20" i="83" s="1"/>
  <c r="L20" i="83" s="1"/>
  <c r="G18" i="83"/>
  <c r="I18" i="83" s="1"/>
  <c r="H13" i="83"/>
  <c r="H15" i="83" s="1"/>
  <c r="F13" i="83"/>
  <c r="E13" i="83"/>
  <c r="D13" i="83"/>
  <c r="C13" i="83"/>
  <c r="K12" i="83"/>
  <c r="G12" i="83"/>
  <c r="I12" i="83" s="1"/>
  <c r="G11" i="83"/>
  <c r="G9" i="83"/>
  <c r="I9" i="83" s="1"/>
  <c r="D26" i="83" l="1"/>
  <c r="G26" i="84"/>
  <c r="I22" i="83"/>
  <c r="L22" i="83" s="1"/>
  <c r="G15" i="84"/>
  <c r="G13" i="83"/>
  <c r="G15" i="83" s="1"/>
  <c r="C26" i="83"/>
  <c r="L21" i="83"/>
  <c r="E26" i="83"/>
  <c r="F26" i="83"/>
  <c r="L9" i="83"/>
  <c r="L12" i="83"/>
  <c r="C15" i="83"/>
  <c r="D15" i="83"/>
  <c r="L18" i="83"/>
  <c r="I11" i="83"/>
  <c r="L11" i="83" s="1"/>
  <c r="E15" i="83"/>
  <c r="G22" i="83"/>
  <c r="G24" i="83" s="1"/>
  <c r="H26" i="83"/>
  <c r="I22" i="84"/>
  <c r="L18" i="84"/>
  <c r="F15" i="83"/>
  <c r="I13" i="84"/>
  <c r="L9" i="84"/>
  <c r="D32" i="82"/>
  <c r="E32" i="82" s="1"/>
  <c r="F32" i="82" s="1"/>
  <c r="G32" i="82" s="1"/>
  <c r="H32" i="82" s="1"/>
  <c r="I32" i="82" s="1"/>
  <c r="H22" i="82"/>
  <c r="H24" i="82" s="1"/>
  <c r="F22" i="82"/>
  <c r="F24" i="82" s="1"/>
  <c r="E22" i="82"/>
  <c r="E24" i="82" s="1"/>
  <c r="D22" i="82"/>
  <c r="D24" i="82" s="1"/>
  <c r="C22" i="82"/>
  <c r="C24" i="82" s="1"/>
  <c r="K21" i="82"/>
  <c r="G21" i="82"/>
  <c r="I21" i="82" s="1"/>
  <c r="G20" i="82"/>
  <c r="I20" i="82" s="1"/>
  <c r="L20" i="82" s="1"/>
  <c r="G18" i="82"/>
  <c r="H13" i="82"/>
  <c r="F13" i="82"/>
  <c r="E13" i="82"/>
  <c r="D13" i="82"/>
  <c r="C13" i="82"/>
  <c r="K12" i="82"/>
  <c r="G12" i="82"/>
  <c r="I12" i="82" s="1"/>
  <c r="G11" i="82"/>
  <c r="I11" i="82" s="1"/>
  <c r="L11" i="82" s="1"/>
  <c r="G9" i="82"/>
  <c r="I24" i="83" l="1"/>
  <c r="F26" i="82"/>
  <c r="E26" i="82"/>
  <c r="L12" i="82"/>
  <c r="C26" i="82"/>
  <c r="H26" i="82"/>
  <c r="G26" i="83"/>
  <c r="G13" i="82"/>
  <c r="G15" i="82" s="1"/>
  <c r="G22" i="82"/>
  <c r="G24" i="82" s="1"/>
  <c r="D26" i="82"/>
  <c r="L21" i="82"/>
  <c r="I9" i="82"/>
  <c r="L13" i="84"/>
  <c r="I26" i="84"/>
  <c r="L26" i="84" s="1"/>
  <c r="I15" i="84"/>
  <c r="C15" i="82"/>
  <c r="I18" i="82"/>
  <c r="D15" i="82"/>
  <c r="E15" i="82"/>
  <c r="I24" i="84"/>
  <c r="L22" i="84"/>
  <c r="F15" i="82"/>
  <c r="I13" i="83"/>
  <c r="H15" i="82"/>
  <c r="D32" i="81"/>
  <c r="E32" i="81" s="1"/>
  <c r="F32" i="81" s="1"/>
  <c r="G32" i="81" s="1"/>
  <c r="H32" i="81" s="1"/>
  <c r="I32" i="81" s="1"/>
  <c r="H22" i="81"/>
  <c r="H24" i="81" s="1"/>
  <c r="F22" i="81"/>
  <c r="F24" i="81" s="1"/>
  <c r="E22" i="81"/>
  <c r="E24" i="81" s="1"/>
  <c r="D22" i="81"/>
  <c r="D24" i="81" s="1"/>
  <c r="C22" i="81"/>
  <c r="C24" i="81" s="1"/>
  <c r="K21" i="81"/>
  <c r="G21" i="81"/>
  <c r="I21" i="81" s="1"/>
  <c r="G20" i="81"/>
  <c r="I20" i="81" s="1"/>
  <c r="L20" i="81" s="1"/>
  <c r="G18" i="81"/>
  <c r="H13" i="81"/>
  <c r="F13" i="81"/>
  <c r="E13" i="81"/>
  <c r="D13" i="81"/>
  <c r="C13" i="81"/>
  <c r="K12" i="81"/>
  <c r="G12" i="81"/>
  <c r="I12" i="81" s="1"/>
  <c r="G11" i="81"/>
  <c r="I11" i="81" s="1"/>
  <c r="L11" i="81" s="1"/>
  <c r="G9" i="81"/>
  <c r="I9" i="81" s="1"/>
  <c r="H26" i="81" l="1"/>
  <c r="L21" i="81"/>
  <c r="G22" i="81"/>
  <c r="G24" i="81" s="1"/>
  <c r="G26" i="82"/>
  <c r="I18" i="81"/>
  <c r="L18" i="81" s="1"/>
  <c r="C26" i="81"/>
  <c r="D26" i="81"/>
  <c r="E26" i="81"/>
  <c r="F26" i="81"/>
  <c r="L9" i="81"/>
  <c r="I13" i="81"/>
  <c r="L12" i="81"/>
  <c r="G13" i="81"/>
  <c r="L18" i="82"/>
  <c r="I22" i="82"/>
  <c r="L13" i="83"/>
  <c r="I26" i="83"/>
  <c r="L26" i="83" s="1"/>
  <c r="I15" i="83"/>
  <c r="C15" i="81"/>
  <c r="D15" i="81"/>
  <c r="E15" i="81"/>
  <c r="F15" i="81"/>
  <c r="L9" i="82"/>
  <c r="I13" i="82"/>
  <c r="H15" i="81"/>
  <c r="D32" i="80"/>
  <c r="E32" i="80" s="1"/>
  <c r="F32" i="80" s="1"/>
  <c r="G32" i="80" s="1"/>
  <c r="H32" i="80" s="1"/>
  <c r="I32" i="80" s="1"/>
  <c r="H22" i="80"/>
  <c r="H24" i="80" s="1"/>
  <c r="F22" i="80"/>
  <c r="F24" i="80" s="1"/>
  <c r="E22" i="80"/>
  <c r="E24" i="80" s="1"/>
  <c r="D22" i="80"/>
  <c r="D24" i="80" s="1"/>
  <c r="C22" i="80"/>
  <c r="C24" i="80" s="1"/>
  <c r="K21" i="80"/>
  <c r="G21" i="80"/>
  <c r="I21" i="80" s="1"/>
  <c r="G20" i="80"/>
  <c r="I20" i="80" s="1"/>
  <c r="L20" i="80" s="1"/>
  <c r="G18" i="80"/>
  <c r="H13" i="80"/>
  <c r="F13" i="80"/>
  <c r="E13" i="80"/>
  <c r="D13" i="80"/>
  <c r="C13" i="80"/>
  <c r="K12" i="80"/>
  <c r="G12" i="80"/>
  <c r="I12" i="80" s="1"/>
  <c r="G11" i="80"/>
  <c r="I11" i="80" s="1"/>
  <c r="L11" i="80" s="1"/>
  <c r="G9" i="80"/>
  <c r="I9" i="80" s="1"/>
  <c r="D26" i="80" l="1"/>
  <c r="G22" i="80"/>
  <c r="G24" i="80" s="1"/>
  <c r="L12" i="80"/>
  <c r="E26" i="80"/>
  <c r="C26" i="80"/>
  <c r="L21" i="80"/>
  <c r="F26" i="80"/>
  <c r="I22" i="81"/>
  <c r="I26" i="81" s="1"/>
  <c r="L26" i="81" s="1"/>
  <c r="I13" i="80"/>
  <c r="L13" i="80" s="1"/>
  <c r="H26" i="80"/>
  <c r="L13" i="82"/>
  <c r="I26" i="82"/>
  <c r="L26" i="82" s="1"/>
  <c r="I15" i="82"/>
  <c r="C15" i="80"/>
  <c r="I18" i="80"/>
  <c r="L9" i="80"/>
  <c r="D15" i="80"/>
  <c r="L22" i="82"/>
  <c r="I24" i="82"/>
  <c r="E15" i="80"/>
  <c r="F15" i="80"/>
  <c r="G26" i="81"/>
  <c r="G15" i="81"/>
  <c r="G13" i="80"/>
  <c r="H15" i="80"/>
  <c r="L13" i="81"/>
  <c r="I15" i="81"/>
  <c r="D32" i="79"/>
  <c r="E32" i="79" s="1"/>
  <c r="F32" i="79" s="1"/>
  <c r="G32" i="79" s="1"/>
  <c r="H32" i="79" s="1"/>
  <c r="I32" i="79" s="1"/>
  <c r="H22" i="79"/>
  <c r="H24" i="79" s="1"/>
  <c r="F22" i="79"/>
  <c r="F24" i="79" s="1"/>
  <c r="E22" i="79"/>
  <c r="E24" i="79" s="1"/>
  <c r="D22" i="79"/>
  <c r="D24" i="79" s="1"/>
  <c r="C22" i="79"/>
  <c r="C24" i="79" s="1"/>
  <c r="K21" i="79"/>
  <c r="G21" i="79"/>
  <c r="I21" i="79" s="1"/>
  <c r="G20" i="79"/>
  <c r="I20" i="79" s="1"/>
  <c r="L20" i="79" s="1"/>
  <c r="G18" i="79"/>
  <c r="H13" i="79"/>
  <c r="F13" i="79"/>
  <c r="E13" i="79"/>
  <c r="D13" i="79"/>
  <c r="C13" i="79"/>
  <c r="K12" i="79"/>
  <c r="G12" i="79"/>
  <c r="I12" i="79" s="1"/>
  <c r="G11" i="79"/>
  <c r="I11" i="79" s="1"/>
  <c r="L11" i="79" s="1"/>
  <c r="G9" i="79"/>
  <c r="I9" i="79" s="1"/>
  <c r="L9" i="79" s="1"/>
  <c r="L21" i="79" l="1"/>
  <c r="F26" i="79"/>
  <c r="L12" i="79"/>
  <c r="H26" i="79"/>
  <c r="C26" i="79"/>
  <c r="G22" i="79"/>
  <c r="G24" i="79" s="1"/>
  <c r="I24" i="81"/>
  <c r="I18" i="79"/>
  <c r="L18" i="79" s="1"/>
  <c r="L22" i="81"/>
  <c r="D26" i="79"/>
  <c r="E26" i="79"/>
  <c r="I13" i="79"/>
  <c r="L18" i="80"/>
  <c r="I22" i="80"/>
  <c r="C15" i="79"/>
  <c r="D15" i="79"/>
  <c r="E15" i="79"/>
  <c r="F15" i="79"/>
  <c r="G26" i="80"/>
  <c r="G15" i="80"/>
  <c r="G13" i="79"/>
  <c r="H15" i="79"/>
  <c r="I15" i="80"/>
  <c r="D32" i="78"/>
  <c r="E32" i="78" s="1"/>
  <c r="F32" i="78" s="1"/>
  <c r="G32" i="78" s="1"/>
  <c r="H32" i="78" s="1"/>
  <c r="I32" i="78" s="1"/>
  <c r="H22" i="78"/>
  <c r="H24" i="78" s="1"/>
  <c r="F22" i="78"/>
  <c r="F24" i="78" s="1"/>
  <c r="E22" i="78"/>
  <c r="E24" i="78" s="1"/>
  <c r="D22" i="78"/>
  <c r="D24" i="78" s="1"/>
  <c r="C22" i="78"/>
  <c r="C24" i="78" s="1"/>
  <c r="K21" i="78"/>
  <c r="G21" i="78"/>
  <c r="I21" i="78" s="1"/>
  <c r="G20" i="78"/>
  <c r="I20" i="78" s="1"/>
  <c r="L20" i="78" s="1"/>
  <c r="G18" i="78"/>
  <c r="I18" i="78" s="1"/>
  <c r="H13" i="78"/>
  <c r="F13" i="78"/>
  <c r="E13" i="78"/>
  <c r="D13" i="78"/>
  <c r="C13" i="78"/>
  <c r="K12" i="78"/>
  <c r="G12" i="78"/>
  <c r="I12" i="78" s="1"/>
  <c r="G11" i="78"/>
  <c r="I11" i="78" s="1"/>
  <c r="L11" i="78" s="1"/>
  <c r="G9" i="78"/>
  <c r="D26" i="78" l="1"/>
  <c r="E26" i="78"/>
  <c r="I22" i="79"/>
  <c r="I24" i="79" s="1"/>
  <c r="G13" i="78"/>
  <c r="G15" i="78" s="1"/>
  <c r="F26" i="78"/>
  <c r="H26" i="78"/>
  <c r="L12" i="78"/>
  <c r="C26" i="78"/>
  <c r="L18" i="78"/>
  <c r="I22" i="78"/>
  <c r="L21" i="78"/>
  <c r="H15" i="78"/>
  <c r="G22" i="78"/>
  <c r="G24" i="78" s="1"/>
  <c r="I9" i="78"/>
  <c r="C15" i="78"/>
  <c r="G26" i="79"/>
  <c r="G15" i="79"/>
  <c r="I24" i="80"/>
  <c r="L22" i="80"/>
  <c r="I26" i="80"/>
  <c r="L26" i="80" s="1"/>
  <c r="D15" i="78"/>
  <c r="E15" i="78"/>
  <c r="F15" i="78"/>
  <c r="I15" i="79"/>
  <c r="L13" i="79"/>
  <c r="D32" i="77"/>
  <c r="E32" i="77" s="1"/>
  <c r="F32" i="77" s="1"/>
  <c r="G32" i="77" s="1"/>
  <c r="H32" i="77" s="1"/>
  <c r="I32" i="77" s="1"/>
  <c r="H22" i="77"/>
  <c r="H24" i="77" s="1"/>
  <c r="F22" i="77"/>
  <c r="F24" i="77" s="1"/>
  <c r="E22" i="77"/>
  <c r="E24" i="77" s="1"/>
  <c r="D22" i="77"/>
  <c r="D24" i="77" s="1"/>
  <c r="C22" i="77"/>
  <c r="C24" i="77" s="1"/>
  <c r="K21" i="77"/>
  <c r="G21" i="77"/>
  <c r="I21" i="77" s="1"/>
  <c r="G20" i="77"/>
  <c r="I20" i="77" s="1"/>
  <c r="L20" i="77" s="1"/>
  <c r="G18" i="77"/>
  <c r="I18" i="77" s="1"/>
  <c r="H13" i="77"/>
  <c r="F13" i="77"/>
  <c r="E13" i="77"/>
  <c r="D13" i="77"/>
  <c r="C13" i="77"/>
  <c r="K12" i="77"/>
  <c r="G12" i="77"/>
  <c r="I12" i="77" s="1"/>
  <c r="G11" i="77"/>
  <c r="I11" i="77" s="1"/>
  <c r="L11" i="77" s="1"/>
  <c r="G9" i="77"/>
  <c r="I9" i="77" s="1"/>
  <c r="L22" i="79" l="1"/>
  <c r="I26" i="79"/>
  <c r="L26" i="79" s="1"/>
  <c r="H26" i="77"/>
  <c r="E26" i="77"/>
  <c r="F26" i="77"/>
  <c r="L12" i="77"/>
  <c r="C26" i="77"/>
  <c r="D26" i="77"/>
  <c r="L21" i="77"/>
  <c r="L18" i="77"/>
  <c r="I22" i="77"/>
  <c r="L9" i="77"/>
  <c r="I13" i="77"/>
  <c r="G13" i="77"/>
  <c r="L9" i="78"/>
  <c r="I13" i="78"/>
  <c r="H15" i="77"/>
  <c r="G22" i="77"/>
  <c r="G24" i="77" s="1"/>
  <c r="C15" i="77"/>
  <c r="G26" i="78"/>
  <c r="D15" i="77"/>
  <c r="E15" i="77"/>
  <c r="L22" i="78"/>
  <c r="I24" i="78"/>
  <c r="F15" i="77"/>
  <c r="D32" i="76"/>
  <c r="E32" i="76" s="1"/>
  <c r="F32" i="76" s="1"/>
  <c r="G32" i="76" s="1"/>
  <c r="H32" i="76" s="1"/>
  <c r="I32" i="76" s="1"/>
  <c r="H22" i="76"/>
  <c r="H24" i="76" s="1"/>
  <c r="F22" i="76"/>
  <c r="F24" i="76" s="1"/>
  <c r="E22" i="76"/>
  <c r="E24" i="76" s="1"/>
  <c r="D22" i="76"/>
  <c r="D24" i="76" s="1"/>
  <c r="C22" i="76"/>
  <c r="C24" i="76" s="1"/>
  <c r="K21" i="76"/>
  <c r="G21" i="76"/>
  <c r="I21" i="76" s="1"/>
  <c r="G20" i="76"/>
  <c r="I20" i="76" s="1"/>
  <c r="L20" i="76" s="1"/>
  <c r="G18" i="76"/>
  <c r="I18" i="76" s="1"/>
  <c r="L18" i="76" s="1"/>
  <c r="H13" i="76"/>
  <c r="F13" i="76"/>
  <c r="E13" i="76"/>
  <c r="D13" i="76"/>
  <c r="C13" i="76"/>
  <c r="K12" i="76"/>
  <c r="G12" i="76"/>
  <c r="I12" i="76" s="1"/>
  <c r="G11" i="76"/>
  <c r="I11" i="76" s="1"/>
  <c r="L11" i="76" s="1"/>
  <c r="G9" i="76"/>
  <c r="I9" i="76" s="1"/>
  <c r="F26" i="76" l="1"/>
  <c r="L21" i="76"/>
  <c r="C26" i="76"/>
  <c r="I13" i="76"/>
  <c r="I15" i="76" s="1"/>
  <c r="L9" i="76"/>
  <c r="E26" i="76"/>
  <c r="G13" i="76"/>
  <c r="G15" i="76" s="1"/>
  <c r="D26" i="76"/>
  <c r="H26" i="76"/>
  <c r="L12" i="76"/>
  <c r="I22" i="76"/>
  <c r="L13" i="78"/>
  <c r="I26" i="78"/>
  <c r="L26" i="78" s="1"/>
  <c r="I15" i="78"/>
  <c r="D15" i="76"/>
  <c r="E15" i="76"/>
  <c r="G26" i="77"/>
  <c r="G15" i="77"/>
  <c r="C15" i="76"/>
  <c r="F15" i="76"/>
  <c r="I15" i="77"/>
  <c r="L13" i="77"/>
  <c r="I26" i="77"/>
  <c r="L26" i="77" s="1"/>
  <c r="H15" i="76"/>
  <c r="G22" i="76"/>
  <c r="G24" i="76" s="1"/>
  <c r="L22" i="77"/>
  <c r="I24" i="77"/>
  <c r="D32" i="75"/>
  <c r="E32" i="75" s="1"/>
  <c r="F32" i="75" s="1"/>
  <c r="G32" i="75" s="1"/>
  <c r="H32" i="75" s="1"/>
  <c r="I32" i="75" s="1"/>
  <c r="H22" i="75"/>
  <c r="H24" i="75" s="1"/>
  <c r="F22" i="75"/>
  <c r="F24" i="75" s="1"/>
  <c r="E22" i="75"/>
  <c r="E24" i="75" s="1"/>
  <c r="D22" i="75"/>
  <c r="D24" i="75" s="1"/>
  <c r="C22" i="75"/>
  <c r="C24" i="75" s="1"/>
  <c r="K21" i="75"/>
  <c r="G21" i="75"/>
  <c r="I21" i="75" s="1"/>
  <c r="G20" i="75"/>
  <c r="I20" i="75" s="1"/>
  <c r="L20" i="75" s="1"/>
  <c r="G18" i="75"/>
  <c r="H13" i="75"/>
  <c r="F13" i="75"/>
  <c r="E13" i="75"/>
  <c r="D13" i="75"/>
  <c r="C13" i="75"/>
  <c r="K12" i="75"/>
  <c r="G12" i="75"/>
  <c r="I12" i="75" s="1"/>
  <c r="G11" i="75"/>
  <c r="I11" i="75" s="1"/>
  <c r="L11" i="75" s="1"/>
  <c r="G9" i="75"/>
  <c r="I9" i="75" s="1"/>
  <c r="L9" i="75" s="1"/>
  <c r="H26" i="75" l="1"/>
  <c r="C26" i="75"/>
  <c r="L13" i="76"/>
  <c r="E26" i="75"/>
  <c r="L21" i="75"/>
  <c r="D26" i="75"/>
  <c r="F26" i="75"/>
  <c r="G22" i="75"/>
  <c r="G24" i="75" s="1"/>
  <c r="L12" i="75"/>
  <c r="I18" i="75"/>
  <c r="L18" i="75" s="1"/>
  <c r="I13" i="75"/>
  <c r="G13" i="75"/>
  <c r="C15" i="75"/>
  <c r="L22" i="76"/>
  <c r="I24" i="76"/>
  <c r="D15" i="75"/>
  <c r="E15" i="75"/>
  <c r="F15" i="75"/>
  <c r="H15" i="75"/>
  <c r="G26" i="76"/>
  <c r="I26" i="76"/>
  <c r="L26" i="76" s="1"/>
  <c r="D32" i="74"/>
  <c r="E32" i="74" s="1"/>
  <c r="F32" i="74" s="1"/>
  <c r="G32" i="74" s="1"/>
  <c r="H32" i="74" s="1"/>
  <c r="I32" i="74" s="1"/>
  <c r="H22" i="74"/>
  <c r="H24" i="74" s="1"/>
  <c r="F22" i="74"/>
  <c r="F24" i="74" s="1"/>
  <c r="E22" i="74"/>
  <c r="E24" i="74" s="1"/>
  <c r="D22" i="74"/>
  <c r="D24" i="74" s="1"/>
  <c r="C22" i="74"/>
  <c r="C24" i="74" s="1"/>
  <c r="K21" i="74"/>
  <c r="G21" i="74"/>
  <c r="I21" i="74" s="1"/>
  <c r="G20" i="74"/>
  <c r="I20" i="74" s="1"/>
  <c r="L20" i="74" s="1"/>
  <c r="G18" i="74"/>
  <c r="I18" i="74" s="1"/>
  <c r="H13" i="74"/>
  <c r="H26" i="74" s="1"/>
  <c r="F13" i="74"/>
  <c r="E13" i="74"/>
  <c r="D13" i="74"/>
  <c r="C13" i="74"/>
  <c r="K12" i="74"/>
  <c r="G12" i="74"/>
  <c r="I12" i="74" s="1"/>
  <c r="G11" i="74"/>
  <c r="I11" i="74" s="1"/>
  <c r="L11" i="74" s="1"/>
  <c r="G9" i="74"/>
  <c r="I9" i="74" s="1"/>
  <c r="D26" i="74" l="1"/>
  <c r="I22" i="75"/>
  <c r="L22" i="75" s="1"/>
  <c r="E26" i="74"/>
  <c r="F26" i="74"/>
  <c r="L12" i="74"/>
  <c r="C26" i="74"/>
  <c r="L21" i="74"/>
  <c r="L9" i="74"/>
  <c r="I13" i="74"/>
  <c r="L18" i="74"/>
  <c r="I22" i="74"/>
  <c r="G13" i="74"/>
  <c r="H15" i="74"/>
  <c r="G22" i="74"/>
  <c r="G24" i="74" s="1"/>
  <c r="C15" i="74"/>
  <c r="G15" i="75"/>
  <c r="G26" i="75"/>
  <c r="D15" i="74"/>
  <c r="I15" i="75"/>
  <c r="L13" i="75"/>
  <c r="E15" i="74"/>
  <c r="F15" i="74"/>
  <c r="D32" i="73"/>
  <c r="E32" i="73" s="1"/>
  <c r="F32" i="73" s="1"/>
  <c r="G32" i="73" s="1"/>
  <c r="H32" i="73" s="1"/>
  <c r="I32" i="73" s="1"/>
  <c r="H22" i="73"/>
  <c r="H24" i="73" s="1"/>
  <c r="F22" i="73"/>
  <c r="F24" i="73" s="1"/>
  <c r="E22" i="73"/>
  <c r="E24" i="73" s="1"/>
  <c r="D22" i="73"/>
  <c r="D24" i="73" s="1"/>
  <c r="C22" i="73"/>
  <c r="C24" i="73" s="1"/>
  <c r="K21" i="73"/>
  <c r="G21" i="73"/>
  <c r="I21" i="73" s="1"/>
  <c r="G20" i="73"/>
  <c r="I20" i="73" s="1"/>
  <c r="L20" i="73" s="1"/>
  <c r="G18" i="73"/>
  <c r="I18" i="73" s="1"/>
  <c r="H13" i="73"/>
  <c r="F13" i="73"/>
  <c r="E13" i="73"/>
  <c r="D13" i="73"/>
  <c r="C13" i="73"/>
  <c r="K12" i="73"/>
  <c r="G12" i="73"/>
  <c r="I12" i="73" s="1"/>
  <c r="G11" i="73"/>
  <c r="I11" i="73" s="1"/>
  <c r="L11" i="73" s="1"/>
  <c r="G9" i="73"/>
  <c r="I9" i="73" s="1"/>
  <c r="C26" i="73" l="1"/>
  <c r="F26" i="73"/>
  <c r="D26" i="73"/>
  <c r="I24" i="75"/>
  <c r="I26" i="75"/>
  <c r="L26" i="75" s="1"/>
  <c r="E26" i="73"/>
  <c r="G13" i="73"/>
  <c r="G15" i="73" s="1"/>
  <c r="H26" i="73"/>
  <c r="L9" i="73"/>
  <c r="I13" i="73"/>
  <c r="L21" i="73"/>
  <c r="I22" i="73"/>
  <c r="L18" i="73"/>
  <c r="L12" i="73"/>
  <c r="D15" i="73"/>
  <c r="E15" i="73"/>
  <c r="F15" i="73"/>
  <c r="G26" i="74"/>
  <c r="G15" i="74"/>
  <c r="L22" i="74"/>
  <c r="I24" i="74"/>
  <c r="H15" i="73"/>
  <c r="G22" i="73"/>
  <c r="G24" i="73" s="1"/>
  <c r="L13" i="74"/>
  <c r="I26" i="74"/>
  <c r="L26" i="74" s="1"/>
  <c r="I15" i="74"/>
  <c r="C15" i="73"/>
  <c r="D32" i="72"/>
  <c r="E32" i="72" s="1"/>
  <c r="F32" i="72" s="1"/>
  <c r="G32" i="72" s="1"/>
  <c r="H32" i="72" s="1"/>
  <c r="I32" i="72" s="1"/>
  <c r="H22" i="72"/>
  <c r="H24" i="72" s="1"/>
  <c r="F22" i="72"/>
  <c r="F24" i="72" s="1"/>
  <c r="E22" i="72"/>
  <c r="E24" i="72" s="1"/>
  <c r="D22" i="72"/>
  <c r="D24" i="72" s="1"/>
  <c r="C22" i="72"/>
  <c r="C24" i="72" s="1"/>
  <c r="K21" i="72"/>
  <c r="G21" i="72"/>
  <c r="I21" i="72" s="1"/>
  <c r="G20" i="72"/>
  <c r="I20" i="72" s="1"/>
  <c r="L20" i="72" s="1"/>
  <c r="G18" i="72"/>
  <c r="I18" i="72" s="1"/>
  <c r="H13" i="72"/>
  <c r="F13" i="72"/>
  <c r="E13" i="72"/>
  <c r="D13" i="72"/>
  <c r="C13" i="72"/>
  <c r="K12" i="72"/>
  <c r="G12" i="72"/>
  <c r="I12" i="72" s="1"/>
  <c r="G11" i="72"/>
  <c r="I11" i="72" s="1"/>
  <c r="L11" i="72" s="1"/>
  <c r="G9" i="72"/>
  <c r="H26" i="72" l="1"/>
  <c r="C26" i="72"/>
  <c r="D26" i="72"/>
  <c r="E26" i="72"/>
  <c r="G26" i="73"/>
  <c r="F26" i="72"/>
  <c r="G13" i="72"/>
  <c r="G15" i="72" s="1"/>
  <c r="L21" i="72"/>
  <c r="L12" i="72"/>
  <c r="G22" i="72"/>
  <c r="G24" i="72" s="1"/>
  <c r="L18" i="72"/>
  <c r="I22" i="72"/>
  <c r="H15" i="72"/>
  <c r="I9" i="72"/>
  <c r="L22" i="73"/>
  <c r="I24" i="73"/>
  <c r="C15" i="72"/>
  <c r="D15" i="72"/>
  <c r="E15" i="72"/>
  <c r="F15" i="72"/>
  <c r="L13" i="73"/>
  <c r="I26" i="73"/>
  <c r="L26" i="73" s="1"/>
  <c r="I15" i="73"/>
  <c r="D32" i="71"/>
  <c r="E32" i="71" s="1"/>
  <c r="F32" i="71" s="1"/>
  <c r="G32" i="71" s="1"/>
  <c r="H32" i="71" s="1"/>
  <c r="I32" i="71" s="1"/>
  <c r="H22" i="71"/>
  <c r="H24" i="71" s="1"/>
  <c r="F22" i="71"/>
  <c r="F24" i="71" s="1"/>
  <c r="E22" i="71"/>
  <c r="E24" i="71" s="1"/>
  <c r="D22" i="71"/>
  <c r="D24" i="71" s="1"/>
  <c r="C22" i="71"/>
  <c r="C24" i="71" s="1"/>
  <c r="K21" i="71"/>
  <c r="G21" i="71"/>
  <c r="I21" i="71" s="1"/>
  <c r="G20" i="71"/>
  <c r="I20" i="71" s="1"/>
  <c r="L20" i="71" s="1"/>
  <c r="G18" i="71"/>
  <c r="H13" i="71"/>
  <c r="F13" i="71"/>
  <c r="E13" i="71"/>
  <c r="D13" i="71"/>
  <c r="C13" i="71"/>
  <c r="K12" i="71"/>
  <c r="G12" i="71"/>
  <c r="I12" i="71" s="1"/>
  <c r="G11" i="71"/>
  <c r="I11" i="71" s="1"/>
  <c r="L11" i="71" s="1"/>
  <c r="G9" i="71"/>
  <c r="F26" i="71" l="1"/>
  <c r="C26" i="71"/>
  <c r="H26" i="71"/>
  <c r="G22" i="71"/>
  <c r="G24" i="71" s="1"/>
  <c r="L21" i="71"/>
  <c r="G13" i="71"/>
  <c r="G15" i="71" s="1"/>
  <c r="G26" i="72"/>
  <c r="D26" i="71"/>
  <c r="E26" i="71"/>
  <c r="L12" i="71"/>
  <c r="I9" i="71"/>
  <c r="C15" i="71"/>
  <c r="I18" i="71"/>
  <c r="L9" i="72"/>
  <c r="I13" i="72"/>
  <c r="D15" i="71"/>
  <c r="E15" i="71"/>
  <c r="L22" i="72"/>
  <c r="I24" i="72"/>
  <c r="F15" i="71"/>
  <c r="H15" i="71"/>
  <c r="D32" i="70"/>
  <c r="E32" i="70" s="1"/>
  <c r="F32" i="70" s="1"/>
  <c r="G32" i="70" s="1"/>
  <c r="H32" i="70" s="1"/>
  <c r="I32" i="70" s="1"/>
  <c r="H22" i="70"/>
  <c r="H24" i="70" s="1"/>
  <c r="F22" i="70"/>
  <c r="F24" i="70" s="1"/>
  <c r="E22" i="70"/>
  <c r="E24" i="70" s="1"/>
  <c r="D22" i="70"/>
  <c r="D24" i="70" s="1"/>
  <c r="C22" i="70"/>
  <c r="C24" i="70" s="1"/>
  <c r="K21" i="70"/>
  <c r="G21" i="70"/>
  <c r="I21" i="70" s="1"/>
  <c r="G20" i="70"/>
  <c r="I20" i="70" s="1"/>
  <c r="L20" i="70" s="1"/>
  <c r="G18" i="70"/>
  <c r="I18" i="70" s="1"/>
  <c r="H13" i="70"/>
  <c r="F13" i="70"/>
  <c r="E13" i="70"/>
  <c r="D13" i="70"/>
  <c r="C13" i="70"/>
  <c r="K12" i="70"/>
  <c r="G12" i="70"/>
  <c r="I12" i="70" s="1"/>
  <c r="G11" i="70"/>
  <c r="I11" i="70" s="1"/>
  <c r="L11" i="70" s="1"/>
  <c r="G9" i="70"/>
  <c r="I9" i="70" s="1"/>
  <c r="F26" i="70" l="1"/>
  <c r="H26" i="70"/>
  <c r="L12" i="70"/>
  <c r="G26" i="71"/>
  <c r="D26" i="70"/>
  <c r="E26" i="70"/>
  <c r="C26" i="70"/>
  <c r="L18" i="70"/>
  <c r="I22" i="70"/>
  <c r="L21" i="70"/>
  <c r="L9" i="70"/>
  <c r="I13" i="70"/>
  <c r="G13" i="70"/>
  <c r="I15" i="72"/>
  <c r="I26" i="72"/>
  <c r="L26" i="72" s="1"/>
  <c r="L13" i="72"/>
  <c r="H15" i="70"/>
  <c r="G22" i="70"/>
  <c r="G24" i="70" s="1"/>
  <c r="L18" i="71"/>
  <c r="I22" i="71"/>
  <c r="C15" i="70"/>
  <c r="I13" i="71"/>
  <c r="L9" i="71"/>
  <c r="D15" i="70"/>
  <c r="E15" i="70"/>
  <c r="F15" i="70"/>
  <c r="D32" i="69"/>
  <c r="E32" i="69" s="1"/>
  <c r="F32" i="69" s="1"/>
  <c r="G32" i="69" s="1"/>
  <c r="H32" i="69" s="1"/>
  <c r="I32" i="69" s="1"/>
  <c r="H22" i="69"/>
  <c r="H24" i="69" s="1"/>
  <c r="F22" i="69"/>
  <c r="F24" i="69" s="1"/>
  <c r="E22" i="69"/>
  <c r="E24" i="69" s="1"/>
  <c r="D22" i="69"/>
  <c r="D24" i="69" s="1"/>
  <c r="C22" i="69"/>
  <c r="C24" i="69" s="1"/>
  <c r="K21" i="69"/>
  <c r="G21" i="69"/>
  <c r="I21" i="69" s="1"/>
  <c r="G20" i="69"/>
  <c r="G18" i="69"/>
  <c r="I18" i="69" s="1"/>
  <c r="H13" i="69"/>
  <c r="F13" i="69"/>
  <c r="E13" i="69"/>
  <c r="D13" i="69"/>
  <c r="C13" i="69"/>
  <c r="K12" i="69"/>
  <c r="G12" i="69"/>
  <c r="I12" i="69" s="1"/>
  <c r="G11" i="69"/>
  <c r="I11" i="69" s="1"/>
  <c r="L11" i="69" s="1"/>
  <c r="G9" i="69"/>
  <c r="I9" i="69" s="1"/>
  <c r="C26" i="69" l="1"/>
  <c r="H26" i="69"/>
  <c r="E26" i="69"/>
  <c r="G22" i="69"/>
  <c r="G24" i="69" s="1"/>
  <c r="D26" i="69"/>
  <c r="F26" i="69"/>
  <c r="L18" i="69"/>
  <c r="L9" i="69"/>
  <c r="I13" i="69"/>
  <c r="L12" i="69"/>
  <c r="L21" i="69"/>
  <c r="E15" i="69"/>
  <c r="I26" i="71"/>
  <c r="L26" i="71" s="1"/>
  <c r="L13" i="71"/>
  <c r="I15" i="71"/>
  <c r="F15" i="69"/>
  <c r="I20" i="69"/>
  <c r="L20" i="69" s="1"/>
  <c r="G13" i="69"/>
  <c r="L22" i="71"/>
  <c r="I24" i="71"/>
  <c r="G26" i="70"/>
  <c r="G15" i="70"/>
  <c r="H15" i="69"/>
  <c r="L13" i="70"/>
  <c r="I26" i="70"/>
  <c r="L26" i="70" s="1"/>
  <c r="I15" i="70"/>
  <c r="C15" i="69"/>
  <c r="L22" i="70"/>
  <c r="I24" i="70"/>
  <c r="D15" i="69"/>
  <c r="D32" i="68"/>
  <c r="E32" i="68" s="1"/>
  <c r="F32" i="68" s="1"/>
  <c r="G32" i="68" s="1"/>
  <c r="H32" i="68" s="1"/>
  <c r="I32" i="68" s="1"/>
  <c r="H22" i="68"/>
  <c r="H24" i="68" s="1"/>
  <c r="F22" i="68"/>
  <c r="F24" i="68" s="1"/>
  <c r="E22" i="68"/>
  <c r="E24" i="68" s="1"/>
  <c r="D22" i="68"/>
  <c r="D24" i="68" s="1"/>
  <c r="C22" i="68"/>
  <c r="C24" i="68" s="1"/>
  <c r="K21" i="68"/>
  <c r="G21" i="68"/>
  <c r="I21" i="68" s="1"/>
  <c r="G20" i="68"/>
  <c r="G18" i="68"/>
  <c r="I18" i="68" s="1"/>
  <c r="H13" i="68"/>
  <c r="F13" i="68"/>
  <c r="F26" i="68" s="1"/>
  <c r="E13" i="68"/>
  <c r="E26" i="68" s="1"/>
  <c r="D13" i="68"/>
  <c r="C13" i="68"/>
  <c r="K12" i="68"/>
  <c r="G12" i="68"/>
  <c r="I12" i="68" s="1"/>
  <c r="G11" i="68"/>
  <c r="I11" i="68" s="1"/>
  <c r="L11" i="68" s="1"/>
  <c r="G9" i="68"/>
  <c r="I9" i="68" s="1"/>
  <c r="C26" i="68" l="1"/>
  <c r="H26" i="68"/>
  <c r="G22" i="68"/>
  <c r="G24" i="68" s="1"/>
  <c r="L12" i="68"/>
  <c r="L21" i="68"/>
  <c r="D26" i="68"/>
  <c r="L18" i="68"/>
  <c r="L9" i="68"/>
  <c r="I13" i="68"/>
  <c r="D15" i="68"/>
  <c r="E15" i="68"/>
  <c r="F15" i="68"/>
  <c r="I20" i="68"/>
  <c r="L20" i="68" s="1"/>
  <c r="G13" i="68"/>
  <c r="G26" i="69"/>
  <c r="G15" i="69"/>
  <c r="H15" i="68"/>
  <c r="L13" i="69"/>
  <c r="I15" i="69"/>
  <c r="I22" i="69"/>
  <c r="I26" i="69" s="1"/>
  <c r="L26" i="69" s="1"/>
  <c r="C15" i="68"/>
  <c r="D32" i="67"/>
  <c r="E32" i="67" s="1"/>
  <c r="F32" i="67" s="1"/>
  <c r="G32" i="67" s="1"/>
  <c r="H32" i="67" s="1"/>
  <c r="I32" i="67" s="1"/>
  <c r="H22" i="67"/>
  <c r="H24" i="67" s="1"/>
  <c r="F22" i="67"/>
  <c r="F24" i="67" s="1"/>
  <c r="E22" i="67"/>
  <c r="E24" i="67" s="1"/>
  <c r="D22" i="67"/>
  <c r="D24" i="67" s="1"/>
  <c r="C22" i="67"/>
  <c r="C24" i="67" s="1"/>
  <c r="K21" i="67"/>
  <c r="G21" i="67"/>
  <c r="I21" i="67" s="1"/>
  <c r="G20" i="67"/>
  <c r="G18" i="67"/>
  <c r="I18" i="67" s="1"/>
  <c r="L18" i="67" s="1"/>
  <c r="H13" i="67"/>
  <c r="F13" i="67"/>
  <c r="E13" i="67"/>
  <c r="D13" i="67"/>
  <c r="C13" i="67"/>
  <c r="K12" i="67"/>
  <c r="G12" i="67"/>
  <c r="I12" i="67" s="1"/>
  <c r="G11" i="67"/>
  <c r="I11" i="67" s="1"/>
  <c r="L11" i="67" s="1"/>
  <c r="G9" i="67"/>
  <c r="I9" i="67" s="1"/>
  <c r="E26" i="67" l="1"/>
  <c r="F26" i="67"/>
  <c r="D26" i="67"/>
  <c r="L12" i="67"/>
  <c r="C26" i="67"/>
  <c r="G22" i="67"/>
  <c r="G24" i="67" s="1"/>
  <c r="L21" i="67"/>
  <c r="H26" i="67"/>
  <c r="I13" i="67"/>
  <c r="L9" i="67"/>
  <c r="C15" i="67"/>
  <c r="D15" i="67"/>
  <c r="E15" i="67"/>
  <c r="F15" i="67"/>
  <c r="I20" i="67"/>
  <c r="L20" i="67" s="1"/>
  <c r="G13" i="67"/>
  <c r="L13" i="68"/>
  <c r="I15" i="68"/>
  <c r="H15" i="67"/>
  <c r="L22" i="69"/>
  <c r="I24" i="69"/>
  <c r="G26" i="68"/>
  <c r="G15" i="68"/>
  <c r="I22" i="68"/>
  <c r="D32" i="66"/>
  <c r="E32" i="66" s="1"/>
  <c r="F32" i="66" s="1"/>
  <c r="G32" i="66" s="1"/>
  <c r="H32" i="66" s="1"/>
  <c r="I32" i="66" s="1"/>
  <c r="H22" i="66"/>
  <c r="H24" i="66" s="1"/>
  <c r="F22" i="66"/>
  <c r="F24" i="66" s="1"/>
  <c r="E22" i="66"/>
  <c r="E24" i="66" s="1"/>
  <c r="D22" i="66"/>
  <c r="D24" i="66" s="1"/>
  <c r="C22" i="66"/>
  <c r="C24" i="66" s="1"/>
  <c r="K21" i="66"/>
  <c r="G21" i="66"/>
  <c r="I21" i="66" s="1"/>
  <c r="G20" i="66"/>
  <c r="I20" i="66" s="1"/>
  <c r="L20" i="66" s="1"/>
  <c r="G18" i="66"/>
  <c r="I18" i="66" s="1"/>
  <c r="H13" i="66"/>
  <c r="F13" i="66"/>
  <c r="E13" i="66"/>
  <c r="E15" i="66" s="1"/>
  <c r="D13" i="66"/>
  <c r="C13" i="66"/>
  <c r="K12" i="66"/>
  <c r="G12" i="66"/>
  <c r="I12" i="66" s="1"/>
  <c r="G11" i="66"/>
  <c r="I11" i="66" s="1"/>
  <c r="L11" i="66" s="1"/>
  <c r="G9" i="66"/>
  <c r="I9" i="66" s="1"/>
  <c r="C26" i="66" l="1"/>
  <c r="D26" i="66"/>
  <c r="F26" i="66"/>
  <c r="L21" i="66"/>
  <c r="H26" i="66"/>
  <c r="L9" i="66"/>
  <c r="I13" i="66"/>
  <c r="L12" i="66"/>
  <c r="I22" i="66"/>
  <c r="L18" i="66"/>
  <c r="D15" i="66"/>
  <c r="F15" i="66"/>
  <c r="E26" i="66"/>
  <c r="G13" i="66"/>
  <c r="H15" i="66"/>
  <c r="G22" i="66"/>
  <c r="G24" i="66" s="1"/>
  <c r="L22" i="68"/>
  <c r="I24" i="68"/>
  <c r="I26" i="68"/>
  <c r="L26" i="68" s="1"/>
  <c r="L13" i="67"/>
  <c r="I15" i="67"/>
  <c r="C15" i="66"/>
  <c r="G26" i="67"/>
  <c r="G15" i="67"/>
  <c r="I22" i="67"/>
  <c r="D32" i="65"/>
  <c r="E32" i="65" s="1"/>
  <c r="F32" i="65" s="1"/>
  <c r="G32" i="65" s="1"/>
  <c r="H32" i="65" s="1"/>
  <c r="I32" i="65" s="1"/>
  <c r="H22" i="65"/>
  <c r="H24" i="65" s="1"/>
  <c r="F22" i="65"/>
  <c r="F24" i="65" s="1"/>
  <c r="E22" i="65"/>
  <c r="E24" i="65" s="1"/>
  <c r="D22" i="65"/>
  <c r="D24" i="65" s="1"/>
  <c r="C22" i="65"/>
  <c r="C24" i="65" s="1"/>
  <c r="K21" i="65"/>
  <c r="G21" i="65"/>
  <c r="I21" i="65" s="1"/>
  <c r="G20" i="65"/>
  <c r="I20" i="65" s="1"/>
  <c r="L20" i="65" s="1"/>
  <c r="G18" i="65"/>
  <c r="I18" i="65" s="1"/>
  <c r="H13" i="65"/>
  <c r="F13" i="65"/>
  <c r="E13" i="65"/>
  <c r="E26" i="65" s="1"/>
  <c r="D13" i="65"/>
  <c r="C13" i="65"/>
  <c r="K12" i="65"/>
  <c r="G12" i="65"/>
  <c r="I12" i="65" s="1"/>
  <c r="G11" i="65"/>
  <c r="I11" i="65" s="1"/>
  <c r="L11" i="65" s="1"/>
  <c r="G9" i="65"/>
  <c r="I9" i="65" s="1"/>
  <c r="C26" i="65" l="1"/>
  <c r="F26" i="65"/>
  <c r="D26" i="65"/>
  <c r="L12" i="65"/>
  <c r="H26" i="65"/>
  <c r="L18" i="65"/>
  <c r="I22" i="65"/>
  <c r="L21" i="65"/>
  <c r="L9" i="65"/>
  <c r="I13" i="65"/>
  <c r="G13" i="65"/>
  <c r="H15" i="65"/>
  <c r="G22" i="65"/>
  <c r="G24" i="65" s="1"/>
  <c r="I24" i="67"/>
  <c r="L22" i="67"/>
  <c r="C15" i="65"/>
  <c r="L22" i="66"/>
  <c r="I24" i="66"/>
  <c r="D15" i="65"/>
  <c r="E15" i="65"/>
  <c r="L13" i="66"/>
  <c r="I26" i="66"/>
  <c r="L26" i="66" s="1"/>
  <c r="I15" i="66"/>
  <c r="F15" i="65"/>
  <c r="I26" i="67"/>
  <c r="L26" i="67" s="1"/>
  <c r="G26" i="66"/>
  <c r="G15" i="66"/>
  <c r="D32" i="64"/>
  <c r="E32" i="64" s="1"/>
  <c r="F32" i="64" s="1"/>
  <c r="G32" i="64" s="1"/>
  <c r="H32" i="64" s="1"/>
  <c r="I32" i="64" s="1"/>
  <c r="H22" i="64"/>
  <c r="H24" i="64" s="1"/>
  <c r="F22" i="64"/>
  <c r="F24" i="64" s="1"/>
  <c r="E22" i="64"/>
  <c r="E24" i="64" s="1"/>
  <c r="D22" i="64"/>
  <c r="D24" i="64" s="1"/>
  <c r="C22" i="64"/>
  <c r="C24" i="64" s="1"/>
  <c r="K21" i="64"/>
  <c r="G21" i="64"/>
  <c r="I21" i="64" s="1"/>
  <c r="G20" i="64"/>
  <c r="I20" i="64" s="1"/>
  <c r="L20" i="64" s="1"/>
  <c r="G18" i="64"/>
  <c r="H13" i="64"/>
  <c r="F13" i="64"/>
  <c r="E13" i="64"/>
  <c r="D13" i="64"/>
  <c r="C13" i="64"/>
  <c r="K12" i="64"/>
  <c r="G12" i="64"/>
  <c r="I12" i="64" s="1"/>
  <c r="G11" i="64"/>
  <c r="I11" i="64" s="1"/>
  <c r="L11" i="64" s="1"/>
  <c r="G9" i="64"/>
  <c r="F26" i="64" l="1"/>
  <c r="E26" i="64"/>
  <c r="H26" i="64"/>
  <c r="G13" i="64"/>
  <c r="G15" i="64" s="1"/>
  <c r="G22" i="64"/>
  <c r="G24" i="64" s="1"/>
  <c r="C26" i="64"/>
  <c r="D26" i="64"/>
  <c r="L21" i="64"/>
  <c r="L12" i="64"/>
  <c r="I9" i="64"/>
  <c r="C15" i="64"/>
  <c r="I18" i="64"/>
  <c r="G26" i="65"/>
  <c r="G15" i="65"/>
  <c r="D15" i="64"/>
  <c r="L13" i="65"/>
  <c r="I26" i="65"/>
  <c r="L26" i="65" s="1"/>
  <c r="I15" i="65"/>
  <c r="E15" i="64"/>
  <c r="F15" i="64"/>
  <c r="L22" i="65"/>
  <c r="I24" i="65"/>
  <c r="H15" i="64"/>
  <c r="D32" i="63"/>
  <c r="E32" i="63" s="1"/>
  <c r="F32" i="63" s="1"/>
  <c r="G32" i="63" s="1"/>
  <c r="H32" i="63" s="1"/>
  <c r="I32" i="63" s="1"/>
  <c r="H22" i="63"/>
  <c r="H24" i="63" s="1"/>
  <c r="F22" i="63"/>
  <c r="F24" i="63" s="1"/>
  <c r="E22" i="63"/>
  <c r="E24" i="63" s="1"/>
  <c r="D22" i="63"/>
  <c r="D24" i="63" s="1"/>
  <c r="C22" i="63"/>
  <c r="C24" i="63" s="1"/>
  <c r="K21" i="63"/>
  <c r="G21" i="63"/>
  <c r="I21" i="63" s="1"/>
  <c r="G20" i="63"/>
  <c r="I20" i="63" s="1"/>
  <c r="L20" i="63" s="1"/>
  <c r="G18" i="63"/>
  <c r="I18" i="63" s="1"/>
  <c r="H13" i="63"/>
  <c r="F13" i="63"/>
  <c r="F15" i="63" s="1"/>
  <c r="E13" i="63"/>
  <c r="D13" i="63"/>
  <c r="D15" i="63" s="1"/>
  <c r="C13" i="63"/>
  <c r="K12" i="63"/>
  <c r="G12" i="63"/>
  <c r="I12" i="63" s="1"/>
  <c r="G11" i="63"/>
  <c r="G9" i="63"/>
  <c r="I9" i="63" s="1"/>
  <c r="G26" i="64" l="1"/>
  <c r="H26" i="63"/>
  <c r="E26" i="63"/>
  <c r="G13" i="63"/>
  <c r="G15" i="63" s="1"/>
  <c r="C26" i="63"/>
  <c r="L9" i="63"/>
  <c r="I22" i="63"/>
  <c r="L18" i="63"/>
  <c r="L12" i="63"/>
  <c r="L21" i="63"/>
  <c r="D26" i="63"/>
  <c r="I11" i="63"/>
  <c r="L11" i="63" s="1"/>
  <c r="E15" i="63"/>
  <c r="L18" i="64"/>
  <c r="I22" i="64"/>
  <c r="H15" i="63"/>
  <c r="G22" i="63"/>
  <c r="G24" i="63" s="1"/>
  <c r="L9" i="64"/>
  <c r="I13" i="64"/>
  <c r="F26" i="63"/>
  <c r="C15" i="63"/>
  <c r="D32" i="62"/>
  <c r="E32" i="62" s="1"/>
  <c r="F32" i="62" s="1"/>
  <c r="G32" i="62" s="1"/>
  <c r="H32" i="62" s="1"/>
  <c r="I32" i="62" s="1"/>
  <c r="H22" i="62"/>
  <c r="H24" i="62" s="1"/>
  <c r="F22" i="62"/>
  <c r="F24" i="62" s="1"/>
  <c r="E22" i="62"/>
  <c r="E24" i="62" s="1"/>
  <c r="D22" i="62"/>
  <c r="D24" i="62" s="1"/>
  <c r="C22" i="62"/>
  <c r="C24" i="62" s="1"/>
  <c r="K21" i="62"/>
  <c r="G21" i="62"/>
  <c r="I21" i="62" s="1"/>
  <c r="G20" i="62"/>
  <c r="I20" i="62" s="1"/>
  <c r="L20" i="62" s="1"/>
  <c r="G18" i="62"/>
  <c r="I18" i="62" s="1"/>
  <c r="H13" i="62"/>
  <c r="F13" i="62"/>
  <c r="E13" i="62"/>
  <c r="D13" i="62"/>
  <c r="D26" i="62" s="1"/>
  <c r="C13" i="62"/>
  <c r="K12" i="62"/>
  <c r="G12" i="62"/>
  <c r="I12" i="62" s="1"/>
  <c r="G11" i="62"/>
  <c r="I11" i="62" s="1"/>
  <c r="L11" i="62" s="1"/>
  <c r="G9" i="62"/>
  <c r="I9" i="62" s="1"/>
  <c r="H26" i="62" l="1"/>
  <c r="C26" i="62"/>
  <c r="F26" i="62"/>
  <c r="E26" i="62"/>
  <c r="I22" i="62"/>
  <c r="L18" i="62"/>
  <c r="L9" i="62"/>
  <c r="I13" i="62"/>
  <c r="L12" i="62"/>
  <c r="L21" i="62"/>
  <c r="D15" i="62"/>
  <c r="E15" i="62"/>
  <c r="G26" i="63"/>
  <c r="F15" i="62"/>
  <c r="G13" i="62"/>
  <c r="L22" i="64"/>
  <c r="I24" i="64"/>
  <c r="H15" i="62"/>
  <c r="G22" i="62"/>
  <c r="G24" i="62" s="1"/>
  <c r="L22" i="63"/>
  <c r="I24" i="63"/>
  <c r="I13" i="63"/>
  <c r="C15" i="62"/>
  <c r="L13" i="64"/>
  <c r="I26" i="64"/>
  <c r="L26" i="64" s="1"/>
  <c r="I15" i="64"/>
  <c r="D32" i="61"/>
  <c r="E32" i="61" s="1"/>
  <c r="F32" i="61" s="1"/>
  <c r="G32" i="61" s="1"/>
  <c r="H32" i="61" s="1"/>
  <c r="I32" i="61" s="1"/>
  <c r="H22" i="61"/>
  <c r="H24" i="61" s="1"/>
  <c r="F22" i="61"/>
  <c r="F24" i="61" s="1"/>
  <c r="E22" i="61"/>
  <c r="E24" i="61" s="1"/>
  <c r="D22" i="61"/>
  <c r="D24" i="61" s="1"/>
  <c r="C22" i="61"/>
  <c r="C24" i="61" s="1"/>
  <c r="K21" i="61"/>
  <c r="G21" i="61"/>
  <c r="I21" i="61" s="1"/>
  <c r="G20" i="61"/>
  <c r="I20" i="61" s="1"/>
  <c r="L20" i="61" s="1"/>
  <c r="G18" i="61"/>
  <c r="H13" i="61"/>
  <c r="F13" i="61"/>
  <c r="E13" i="61"/>
  <c r="D13" i="61"/>
  <c r="C13" i="61"/>
  <c r="K12" i="61"/>
  <c r="G12" i="61"/>
  <c r="I12" i="61" s="1"/>
  <c r="G11" i="61"/>
  <c r="I11" i="61" s="1"/>
  <c r="L11" i="61" s="1"/>
  <c r="G9" i="61"/>
  <c r="D26" i="61" l="1"/>
  <c r="F26" i="61"/>
  <c r="C26" i="61"/>
  <c r="G13" i="61"/>
  <c r="G15" i="61" s="1"/>
  <c r="H26" i="61"/>
  <c r="E26" i="61"/>
  <c r="L21" i="61"/>
  <c r="G22" i="61"/>
  <c r="G24" i="61" s="1"/>
  <c r="L12" i="61"/>
  <c r="I9" i="61"/>
  <c r="C15" i="61"/>
  <c r="I18" i="61"/>
  <c r="D15" i="61"/>
  <c r="E15" i="61"/>
  <c r="G26" i="62"/>
  <c r="G15" i="62"/>
  <c r="L13" i="62"/>
  <c r="I26" i="62"/>
  <c r="L26" i="62" s="1"/>
  <c r="I15" i="62"/>
  <c r="F15" i="61"/>
  <c r="L13" i="63"/>
  <c r="I26" i="63"/>
  <c r="L26" i="63" s="1"/>
  <c r="I15" i="63"/>
  <c r="H15" i="61"/>
  <c r="L22" i="62"/>
  <c r="I24" i="62"/>
  <c r="D32" i="60"/>
  <c r="E32" i="60" s="1"/>
  <c r="F32" i="60" s="1"/>
  <c r="G32" i="60" s="1"/>
  <c r="H32" i="60" s="1"/>
  <c r="I32" i="60" s="1"/>
  <c r="H22" i="60"/>
  <c r="H24" i="60" s="1"/>
  <c r="F22" i="60"/>
  <c r="F24" i="60" s="1"/>
  <c r="E22" i="60"/>
  <c r="E24" i="60" s="1"/>
  <c r="D22" i="60"/>
  <c r="D24" i="60" s="1"/>
  <c r="C22" i="60"/>
  <c r="C24" i="60" s="1"/>
  <c r="K21" i="60"/>
  <c r="G21" i="60"/>
  <c r="I21" i="60" s="1"/>
  <c r="G20" i="60"/>
  <c r="I20" i="60" s="1"/>
  <c r="L20" i="60" s="1"/>
  <c r="G18" i="60"/>
  <c r="I18" i="60" s="1"/>
  <c r="H13" i="60"/>
  <c r="F13" i="60"/>
  <c r="E13" i="60"/>
  <c r="D13" i="60"/>
  <c r="C13" i="60"/>
  <c r="K12" i="60"/>
  <c r="G12" i="60"/>
  <c r="I12" i="60" s="1"/>
  <c r="G11" i="60"/>
  <c r="I11" i="60" s="1"/>
  <c r="L11" i="60" s="1"/>
  <c r="G9" i="60"/>
  <c r="I9" i="60" s="1"/>
  <c r="C26" i="60" l="1"/>
  <c r="F26" i="60"/>
  <c r="E26" i="60"/>
  <c r="D26" i="60"/>
  <c r="G26" i="61"/>
  <c r="H26" i="60"/>
  <c r="L18" i="60"/>
  <c r="I22" i="60"/>
  <c r="L12" i="60"/>
  <c r="L21" i="60"/>
  <c r="L9" i="60"/>
  <c r="I13" i="60"/>
  <c r="F15" i="60"/>
  <c r="G13" i="60"/>
  <c r="H15" i="60"/>
  <c r="G22" i="60"/>
  <c r="G24" i="60" s="1"/>
  <c r="L18" i="61"/>
  <c r="I22" i="61"/>
  <c r="L9" i="61"/>
  <c r="I13" i="61"/>
  <c r="C15" i="60"/>
  <c r="D15" i="60"/>
  <c r="E15" i="60"/>
  <c r="D32" i="59"/>
  <c r="E32" i="59" s="1"/>
  <c r="F32" i="59" s="1"/>
  <c r="G32" i="59" s="1"/>
  <c r="H32" i="59" s="1"/>
  <c r="I32" i="59" s="1"/>
  <c r="H22" i="59"/>
  <c r="H24" i="59" s="1"/>
  <c r="F22" i="59"/>
  <c r="F24" i="59" s="1"/>
  <c r="E22" i="59"/>
  <c r="E24" i="59" s="1"/>
  <c r="D22" i="59"/>
  <c r="D24" i="59" s="1"/>
  <c r="C22" i="59"/>
  <c r="C24" i="59" s="1"/>
  <c r="K21" i="59"/>
  <c r="G21" i="59"/>
  <c r="I21" i="59" s="1"/>
  <c r="G20" i="59"/>
  <c r="I20" i="59" s="1"/>
  <c r="L20" i="59" s="1"/>
  <c r="G18" i="59"/>
  <c r="H13" i="59"/>
  <c r="F13" i="59"/>
  <c r="E13" i="59"/>
  <c r="D13" i="59"/>
  <c r="C13" i="59"/>
  <c r="K12" i="59"/>
  <c r="G12" i="59"/>
  <c r="I12" i="59" s="1"/>
  <c r="G11" i="59"/>
  <c r="G9" i="59"/>
  <c r="I9" i="59" s="1"/>
  <c r="L9" i="59" s="1"/>
  <c r="L12" i="59" l="1"/>
  <c r="G22" i="59"/>
  <c r="G24" i="59" s="1"/>
  <c r="L21" i="59"/>
  <c r="F26" i="59"/>
  <c r="C26" i="59"/>
  <c r="H26" i="59"/>
  <c r="G13" i="59"/>
  <c r="G26" i="59" s="1"/>
  <c r="D26" i="59"/>
  <c r="E26" i="59"/>
  <c r="G15" i="60"/>
  <c r="G26" i="60"/>
  <c r="C15" i="59"/>
  <c r="I18" i="59"/>
  <c r="D15" i="59"/>
  <c r="L13" i="61"/>
  <c r="I26" i="61"/>
  <c r="L26" i="61" s="1"/>
  <c r="I15" i="61"/>
  <c r="L13" i="60"/>
  <c r="I26" i="60"/>
  <c r="L26" i="60" s="1"/>
  <c r="I15" i="60"/>
  <c r="I11" i="59"/>
  <c r="L11" i="59" s="1"/>
  <c r="E15" i="59"/>
  <c r="F15" i="59"/>
  <c r="L22" i="61"/>
  <c r="I24" i="61"/>
  <c r="H15" i="59"/>
  <c r="L22" i="60"/>
  <c r="I24" i="60"/>
  <c r="D32" i="58"/>
  <c r="E32" i="58" s="1"/>
  <c r="F32" i="58" s="1"/>
  <c r="G32" i="58" s="1"/>
  <c r="H32" i="58" s="1"/>
  <c r="I32" i="58" s="1"/>
  <c r="H22" i="58"/>
  <c r="H24" i="58" s="1"/>
  <c r="F22" i="58"/>
  <c r="F24" i="58" s="1"/>
  <c r="E22" i="58"/>
  <c r="E24" i="58" s="1"/>
  <c r="D22" i="58"/>
  <c r="D24" i="58" s="1"/>
  <c r="C22" i="58"/>
  <c r="C24" i="58" s="1"/>
  <c r="K21" i="58"/>
  <c r="G21" i="58"/>
  <c r="I21" i="58" s="1"/>
  <c r="G20" i="58"/>
  <c r="I20" i="58" s="1"/>
  <c r="L20" i="58" s="1"/>
  <c r="G18" i="58"/>
  <c r="I18" i="58" s="1"/>
  <c r="H13" i="58"/>
  <c r="H26" i="58" s="1"/>
  <c r="F13" i="58"/>
  <c r="F26" i="58" s="1"/>
  <c r="E13" i="58"/>
  <c r="D13" i="58"/>
  <c r="C13" i="58"/>
  <c r="K12" i="58"/>
  <c r="G12" i="58"/>
  <c r="I12" i="58" s="1"/>
  <c r="G11" i="58"/>
  <c r="I11" i="58" s="1"/>
  <c r="L11" i="58" s="1"/>
  <c r="G9" i="58"/>
  <c r="I9" i="58" s="1"/>
  <c r="E26" i="58" l="1"/>
  <c r="C26" i="58"/>
  <c r="G15" i="59"/>
  <c r="D26" i="58"/>
  <c r="L18" i="58"/>
  <c r="I22" i="58"/>
  <c r="L12" i="58"/>
  <c r="L21" i="58"/>
  <c r="L9" i="58"/>
  <c r="I13" i="58"/>
  <c r="H15" i="58"/>
  <c r="G22" i="58"/>
  <c r="G24" i="58" s="1"/>
  <c r="G13" i="58"/>
  <c r="L18" i="59"/>
  <c r="I22" i="59"/>
  <c r="C15" i="58"/>
  <c r="D15" i="58"/>
  <c r="E15" i="58"/>
  <c r="F15" i="58"/>
  <c r="I13" i="59"/>
  <c r="K26" i="89"/>
  <c r="K22" i="89"/>
  <c r="K20" i="89"/>
  <c r="K18" i="89"/>
  <c r="K13" i="89"/>
  <c r="K11" i="89"/>
  <c r="K9" i="89"/>
  <c r="D39" i="89"/>
  <c r="K39" i="89" s="1"/>
  <c r="H36" i="89"/>
  <c r="E36" i="89"/>
  <c r="D36" i="89"/>
  <c r="C36" i="89"/>
  <c r="F21" i="89"/>
  <c r="E21" i="89"/>
  <c r="D21" i="89"/>
  <c r="C21" i="89"/>
  <c r="F20" i="89"/>
  <c r="E20" i="89"/>
  <c r="D20" i="89"/>
  <c r="C20" i="89"/>
  <c r="H21" i="89"/>
  <c r="H20" i="89"/>
  <c r="H18" i="89"/>
  <c r="F18" i="89"/>
  <c r="E18" i="89"/>
  <c r="D18" i="89"/>
  <c r="C18" i="89"/>
  <c r="F12" i="89"/>
  <c r="E12" i="89"/>
  <c r="D12" i="89"/>
  <c r="C12" i="89"/>
  <c r="F11" i="89"/>
  <c r="E11" i="89"/>
  <c r="D11" i="89"/>
  <c r="C11" i="89"/>
  <c r="H12" i="89"/>
  <c r="H11" i="89"/>
  <c r="H9" i="89"/>
  <c r="F9" i="89"/>
  <c r="E9" i="89"/>
  <c r="D9" i="89"/>
  <c r="C9" i="89"/>
  <c r="E13" i="89" l="1"/>
  <c r="F22" i="89"/>
  <c r="F24" i="89" s="1"/>
  <c r="D13" i="89"/>
  <c r="D15" i="89" s="1"/>
  <c r="E22" i="89"/>
  <c r="E24" i="89" s="1"/>
  <c r="G12" i="89"/>
  <c r="I12" i="89" s="1"/>
  <c r="H22" i="89"/>
  <c r="H24" i="89" s="1"/>
  <c r="G20" i="89"/>
  <c r="I20" i="89" s="1"/>
  <c r="L20" i="89" s="1"/>
  <c r="D22" i="89"/>
  <c r="D24" i="89" s="1"/>
  <c r="G21" i="89"/>
  <c r="I21" i="89" s="1"/>
  <c r="H13" i="89"/>
  <c r="K12" i="89"/>
  <c r="F13" i="89"/>
  <c r="G11" i="89"/>
  <c r="I11" i="89" s="1"/>
  <c r="L11" i="89" s="1"/>
  <c r="G18" i="89"/>
  <c r="C22" i="89"/>
  <c r="C24" i="89" s="1"/>
  <c r="K21" i="89"/>
  <c r="G9" i="89"/>
  <c r="C13" i="89"/>
  <c r="I15" i="58"/>
  <c r="L13" i="58"/>
  <c r="I26" i="58"/>
  <c r="L26" i="58" s="1"/>
  <c r="L22" i="59"/>
  <c r="I24" i="59"/>
  <c r="G15" i="58"/>
  <c r="G26" i="58"/>
  <c r="I26" i="59"/>
  <c r="L26" i="59" s="1"/>
  <c r="I15" i="59"/>
  <c r="L13" i="59"/>
  <c r="L22" i="58"/>
  <c r="I24" i="58"/>
  <c r="D32" i="18"/>
  <c r="E32" i="18" s="1"/>
  <c r="F32" i="18" s="1"/>
  <c r="G32" i="18" s="1"/>
  <c r="H32" i="18" s="1"/>
  <c r="I32" i="18" s="1"/>
  <c r="H22" i="18"/>
  <c r="H24" i="18" s="1"/>
  <c r="F22" i="18"/>
  <c r="F24" i="18" s="1"/>
  <c r="E22" i="18"/>
  <c r="E24" i="18" s="1"/>
  <c r="D22" i="18"/>
  <c r="D24" i="18" s="1"/>
  <c r="C22" i="18"/>
  <c r="C24" i="18" s="1"/>
  <c r="K21" i="18"/>
  <c r="G21" i="18"/>
  <c r="I21" i="18" s="1"/>
  <c r="G20" i="18"/>
  <c r="I20" i="18" s="1"/>
  <c r="G18" i="18"/>
  <c r="I18" i="18" s="1"/>
  <c r="K12" i="18"/>
  <c r="H13" i="18"/>
  <c r="F13" i="18"/>
  <c r="E13" i="18"/>
  <c r="E15" i="18" s="1"/>
  <c r="D13" i="18"/>
  <c r="D15" i="18" s="1"/>
  <c r="C13" i="18"/>
  <c r="C15" i="18" s="1"/>
  <c r="G12" i="18"/>
  <c r="I12" i="18" s="1"/>
  <c r="G11" i="18"/>
  <c r="I11" i="18" s="1"/>
  <c r="L11" i="18" s="1"/>
  <c r="G9" i="18"/>
  <c r="I9" i="18" s="1"/>
  <c r="E26" i="89" l="1"/>
  <c r="L12" i="89"/>
  <c r="E15" i="89"/>
  <c r="H26" i="18"/>
  <c r="D26" i="89"/>
  <c r="L21" i="89"/>
  <c r="G13" i="89"/>
  <c r="I9" i="89"/>
  <c r="H15" i="89"/>
  <c r="H26" i="89"/>
  <c r="G22" i="89"/>
  <c r="G24" i="89" s="1"/>
  <c r="I18" i="89"/>
  <c r="C26" i="89"/>
  <c r="C15" i="89"/>
  <c r="F26" i="89"/>
  <c r="F15" i="89"/>
  <c r="L21" i="18"/>
  <c r="L20" i="18"/>
  <c r="L18" i="18"/>
  <c r="I22" i="18"/>
  <c r="F26" i="18"/>
  <c r="G22" i="18"/>
  <c r="G24" i="18" s="1"/>
  <c r="L9" i="18"/>
  <c r="I13" i="18"/>
  <c r="L13" i="18" s="1"/>
  <c r="F15" i="18"/>
  <c r="C26" i="18"/>
  <c r="G13" i="18"/>
  <c r="D26" i="18"/>
  <c r="H15" i="18"/>
  <c r="E26" i="18"/>
  <c r="L12" i="18"/>
  <c r="L18" i="89" l="1"/>
  <c r="I22" i="89"/>
  <c r="L9" i="89"/>
  <c r="I13" i="89"/>
  <c r="G15" i="89"/>
  <c r="G26" i="89"/>
  <c r="L22" i="18"/>
  <c r="I24" i="18"/>
  <c r="G26" i="18"/>
  <c r="G15" i="18"/>
  <c r="I26" i="18"/>
  <c r="L26" i="18" s="1"/>
  <c r="I15" i="18"/>
  <c r="I15" i="89" l="1"/>
  <c r="L13" i="89"/>
  <c r="I26" i="89"/>
  <c r="L26" i="89" s="1"/>
  <c r="L22" i="89"/>
  <c r="I24" i="89"/>
</calcChain>
</file>

<file path=xl/sharedStrings.xml><?xml version="1.0" encoding="utf-8"?>
<sst xmlns="http://schemas.openxmlformats.org/spreadsheetml/2006/main" count="1320" uniqueCount="135">
  <si>
    <t>£ thousands</t>
  </si>
  <si>
    <t>Difference</t>
  </si>
  <si>
    <t>Gross Expenditure on a funding basis</t>
  </si>
  <si>
    <t>Net Revenue Expenditure on a funding basis</t>
  </si>
  <si>
    <t>Gross Income on a funding basis</t>
  </si>
  <si>
    <t>Scotland</t>
  </si>
  <si>
    <t>Angus</t>
  </si>
  <si>
    <t xml:space="preserve">Please enter expenditure as a positive number </t>
  </si>
  <si>
    <t>and income as a negative number throughout.</t>
  </si>
  <si>
    <t>Aberdeen City</t>
  </si>
  <si>
    <t>Aberdeenshire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</si>
  <si>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</si>
  <si>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</si>
  <si>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</si>
  <si>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</si>
  <si>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</si>
  <si>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</si>
  <si>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</si>
  <si>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</si>
  <si>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</si>
  <si>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</si>
  <si>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</si>
  <si>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</si>
  <si>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</si>
  <si>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</si>
  <si>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</si>
  <si>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</si>
  <si>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</si>
  <si>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</si>
  <si>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</si>
  <si>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</si>
  <si>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</si>
  <si>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</si>
  <si>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</si>
  <si>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</si>
  <si>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</si>
  <si>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</si>
  <si>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</si>
  <si>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Control 
Total</t>
  </si>
  <si>
    <t>Support Services</t>
  </si>
  <si>
    <t>Income</t>
  </si>
  <si>
    <t>Expenditure</t>
  </si>
  <si>
    <t>Planning</t>
  </si>
  <si>
    <t>Economic Development</t>
  </si>
  <si>
    <t>Development Control</t>
  </si>
  <si>
    <t>Environmental Initiatives</t>
  </si>
  <si>
    <t>LFR 07: Planning and Development</t>
  </si>
  <si>
    <t>Building 
Control</t>
  </si>
  <si>
    <t>Planning 
Policy</t>
  </si>
  <si>
    <t>Total 
Planning</t>
  </si>
  <si>
    <t>Total 
Planning and 
Development</t>
  </si>
  <si>
    <t>Additional Information</t>
  </si>
  <si>
    <t>Income from planning fees for applications and deemed applications</t>
  </si>
  <si>
    <t>Income attributable to determining Planning Applications, £ thousands</t>
  </si>
  <si>
    <t>Income from IJB to commission services</t>
  </si>
  <si>
    <t>Revenue Contributions to Capital (RCC)</t>
  </si>
  <si>
    <t>City of Edinburgh</t>
  </si>
  <si>
    <t>Na h-Eileanan Siar</t>
  </si>
  <si>
    <t>Contributions from other local authorities</t>
  </si>
  <si>
    <r>
      <t xml:space="preserve">Requisitions from constituent councils – </t>
    </r>
    <r>
      <rPr>
        <b/>
        <sz val="10"/>
        <rFont val="Arial"/>
        <family val="2"/>
      </rPr>
      <t>VJBs and RTPs only</t>
    </r>
  </si>
  <si>
    <t>Gross Income adjusted for LFR Purposes</t>
  </si>
  <si>
    <t>Recharge income from other services</t>
  </si>
  <si>
    <t>All other expenditure</t>
  </si>
  <si>
    <t>Gross Expenditure adjusted for LFR Purposes</t>
  </si>
  <si>
    <t>All other income</t>
  </si>
  <si>
    <r>
      <t xml:space="preserve">Third Party Payments: To RTPs and VJBs – </t>
    </r>
    <r>
      <rPr>
        <b/>
        <sz val="10"/>
        <color theme="1"/>
        <rFont val="Arial"/>
        <family val="2"/>
      </rPr>
      <t>Councils only</t>
    </r>
  </si>
  <si>
    <t>2019-20</t>
  </si>
  <si>
    <t>2019-20 Local Financial Returns (LFRs): Source Workbooks</t>
  </si>
  <si>
    <t>Background</t>
  </si>
  <si>
    <t>The LFRs are a series of detailed returns that collect final, audited expenditure and income figures for all councils, Valuation Joint Boards (VJBs), Regional Transport</t>
  </si>
  <si>
    <t>Partnerships (RTPs) and the Tay Road Bridge Joint Board on an annual basis. The figures collected in the LFRs are published as part of the Scottish Local Government</t>
  </si>
  <si>
    <t>Finance Statistics (SLGFS) publication.</t>
  </si>
  <si>
    <t>Councils complete all sections of the LFR, however non-council local authorities are only required to complete the sections relevant to them. All workbooks contain a</t>
  </si>
  <si>
    <r>
      <rPr>
        <b/>
        <sz val="12"/>
        <color theme="1"/>
        <rFont val="Arial"/>
        <family val="2"/>
      </rPr>
      <t>completed by non-council local authorities</t>
    </r>
    <r>
      <rPr>
        <sz val="12"/>
        <color theme="1"/>
        <rFont val="Arial"/>
        <family val="2"/>
      </rPr>
      <t xml:space="preserve"> contain a 'Councils' tab which provides summary figures for all councils only.</t>
    </r>
  </si>
  <si>
    <t>More information on the LFRs, including the latest blank return and guidance for completion, is available at</t>
  </si>
  <si>
    <t>www.gov.scot/publications/local-financial-return/</t>
  </si>
  <si>
    <t>More information on the SLGFS is available at</t>
  </si>
  <si>
    <t>www.gov.scot/collections/local-government-finance-statistics/#scottishlocalgovernmentfinancialstatistics</t>
  </si>
  <si>
    <t>Data Interpretation</t>
  </si>
  <si>
    <t>Please note the following:</t>
  </si>
  <si>
    <t>- figures are presented on a funding basis and in cash terms;</t>
  </si>
  <si>
    <t>- all years refer to the relevant financial year, for example 2019-20 refers to activity from 1 April 2019 to 31 March 2020;</t>
  </si>
  <si>
    <t>- expenditure is presented as positive figures, and income is presented as negative figures.</t>
  </si>
  <si>
    <t>Local authorities are asked to complete the LFRs in line with the guidance provided to ensure returns are completed on a consistent basis to allow for a reasonable</t>
  </si>
  <si>
    <t>degree of comparability. However, there is the potential for inconsistent reporting between local authorities for lower level figures where local accounting practices may</t>
  </si>
  <si>
    <t>vary. Changes in accounting standards between financial years may also impact on the categorisation of expenditure which can lead to discontinuities in the data.</t>
  </si>
  <si>
    <t>Net revenue expenditure can be affected by demand for services and the resources available to deliver those services, which will vary between local authorities. It</t>
  </si>
  <si>
    <t>can also be affected by large one-off payments in any year, for example Equal Pay back-pay settlement expenditure. It is therefore important to consider these factors</t>
  </si>
  <si>
    <t>when making comparisons between local authorities.</t>
  </si>
  <si>
    <t>A copy of the 2019-20 LFR guidance document provided to local authorities has been made available alongside the 2019-20 source LFR workbooks for reference.</t>
  </si>
  <si>
    <t>Comparability to Prior Years</t>
  </si>
  <si>
    <t>Due to changes made in the 2019-20 LFR, not all figures in the 2019-20 source workbooks can be directly compared to those from source workbooks for prior years.</t>
  </si>
  <si>
    <t>A note for data users on providing comparable time series of key figures for service-level LFRs from 2011-12 to 2019-20 is available alongside the 2019-20 source</t>
  </si>
  <si>
    <t>LFR workbooks. If you have any questions relating to comparing LFR data over time, please contact the mailbox noted below.</t>
  </si>
  <si>
    <t>Validation and Revisions</t>
  </si>
  <si>
    <t>The LFR data is thoroughly validated prior to publication, with local authorities required to respond to any queries raised by this exercise. However, due to the volume</t>
  </si>
  <si>
    <t>of data collected in the LFRs, it is not feasible to check every figure in each return. This means that minor errors may be identified within the source data post-publication.</t>
  </si>
  <si>
    <t>Where revisions are required to the source data post-publication, the relevant source workbook on the Scottish Government website will be updated and a note of the</t>
  </si>
  <si>
    <r>
      <t xml:space="preserve">revisions made provided here. Please note that the 2019-20 SLGFS publication and associated summary excel files will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be updated following publication to reflect</t>
    </r>
  </si>
  <si>
    <t>revisions which have a significant impact on the key Scotland level figures or commentary provided.</t>
  </si>
  <si>
    <t>Enquiries</t>
  </si>
  <si>
    <t>For enquiries about this data, please email</t>
  </si>
  <si>
    <t>lgfstats@gov.scot</t>
  </si>
  <si>
    <t>LFR 07: Planning &amp; Development</t>
  </si>
  <si>
    <r>
      <rPr>
        <b/>
        <sz val="12"/>
        <color theme="1"/>
        <rFont val="Arial"/>
        <family val="2"/>
      </rPr>
      <t xml:space="preserve">This file contains the data provided in LFR 07 for each local authority. </t>
    </r>
    <r>
      <rPr>
        <sz val="12"/>
        <color theme="1"/>
        <rFont val="Arial"/>
        <family val="2"/>
      </rPr>
      <t>The LFR 07 collects detailed revenue expenditure and income figures for Planning &amp;</t>
    </r>
  </si>
  <si>
    <t>Development.</t>
  </si>
  <si>
    <t>'Scotland' tab which provides summary figures at Scotland level, i.e. for all local authorities who have completed that section. Workbooks relating to sections also</t>
  </si>
  <si>
    <t>This file has been revised since it's initial publication as follows:</t>
  </si>
  <si>
    <t>This cell in the Scotland tab has also been revised.</t>
  </si>
  <si>
    <t>- On 14 June 2021 to correct errors identified during validation of local authorities' POBE 2021 returns. These revisions have affected: Cell H12 for Fife.</t>
  </si>
  <si>
    <t>- On 2 March 2022 to correct errors identified during validation of local authorities' 2020-21 LFRs. These revisions have affected: Row 9 &amp; 12 and Cell H36 for</t>
  </si>
  <si>
    <t>Highland; Cells H9 &amp; H12 for West Dunbartonshire. Corresponding calculated cells, as well as figures in the Scotland and Councils tabs have also been revised.</t>
  </si>
  <si>
    <t>PASS</t>
  </si>
  <si>
    <t>2019-20 Local Financial Returns (LFRs)</t>
  </si>
  <si>
    <t>Key Definitions</t>
  </si>
  <si>
    <r>
      <t xml:space="preserve">Funding basis: </t>
    </r>
    <r>
      <rPr>
        <sz val="12"/>
        <rFont val="Arial"/>
        <family val="2"/>
      </rPr>
      <t>Figures have been adjusted for certain accounting transactions that have been charged to services, such as depreciation and pension costs. Funding</t>
    </r>
  </si>
  <si>
    <t>basis figures are used by local authorities when making financial decisions, such as setting budgets.</t>
  </si>
  <si>
    <r>
      <t xml:space="preserve">Cash terms: </t>
    </r>
    <r>
      <rPr>
        <sz val="12"/>
        <rFont val="Arial"/>
        <family val="2"/>
      </rPr>
      <t>Figures presented in cash terms have not been adjusted for inflation.</t>
    </r>
  </si>
  <si>
    <r>
      <t xml:space="preserve">Revenue Expenditure: </t>
    </r>
    <r>
      <rPr>
        <sz val="12"/>
        <rFont val="Arial"/>
        <family val="2"/>
      </rPr>
      <t>The cost of delivering services each year, including operating costs and overheads, plus costs that cannot be directly attributed to a service,</t>
    </r>
  </si>
  <si>
    <t>such as the repayment of debt.</t>
  </si>
  <si>
    <r>
      <t xml:space="preserve">Gross Service Expenditure: </t>
    </r>
    <r>
      <rPr>
        <sz val="12"/>
        <rFont val="Arial"/>
        <family val="2"/>
      </rPr>
      <t>Total revenue expenditure relating to services only.</t>
    </r>
  </si>
  <si>
    <r>
      <t xml:space="preserve">Gross Service Expenditure Adjusted for LFR Purposes: </t>
    </r>
    <r>
      <rPr>
        <sz val="12"/>
        <rFont val="Arial"/>
        <family val="2"/>
      </rPr>
      <t>Total revenue expenditure relating to services only, adjusted to exclude inter-authority transfers. This figure</t>
    </r>
  </si>
  <si>
    <t>should be used when calculating aggregate figures, such as Scotland or Council level, to ensure there is no double counting due to transfers between local authorities.</t>
  </si>
  <si>
    <r>
      <t xml:space="preserve">Gross Service Income: </t>
    </r>
    <r>
      <rPr>
        <sz val="12"/>
        <rFont val="Arial"/>
        <family val="2"/>
      </rPr>
      <t>The total income a local authority receives in relation to services, for example customer and client receipts and specific grants.</t>
    </r>
  </si>
  <si>
    <r>
      <t xml:space="preserve">Gross Service Income Adjusted for LFR Purposes: </t>
    </r>
    <r>
      <rPr>
        <sz val="12"/>
        <rFont val="Arial"/>
        <family val="2"/>
      </rPr>
      <t>Gross service income adjusted to exclude inter-authority transfers. This figure should be used when calculating</t>
    </r>
  </si>
  <si>
    <t>aggregate figures, such as Scotland or Council level, to ensure there is no double counting due to transfers between local authorities.</t>
  </si>
  <si>
    <r>
      <t xml:space="preserve">Net Revenue Expenditure: </t>
    </r>
    <r>
      <rPr>
        <sz val="12"/>
        <rFont val="Arial"/>
        <family val="2"/>
      </rPr>
      <t>The element of service expenditure funded by general funding, such as General Revenue Grant (GRG) and local taxation, and / or from</t>
    </r>
  </si>
  <si>
    <t>reserves. This is calculated as the difference between Gross Service Expenditure and Gross Service Income.</t>
  </si>
  <si>
    <r>
      <t xml:space="preserve">Integration Joint Board (IJB): </t>
    </r>
    <r>
      <rPr>
        <sz val="12"/>
        <rFont val="Arial"/>
        <family val="2"/>
      </rPr>
      <t>Thirty IJBs were established in Scotland under the Public Bodies (Joint Working) (Scotland) Act 2014. They are responsible for the</t>
    </r>
  </si>
  <si>
    <t>planning of integrated arrangements and onward services delivery of health and social care for their constituent councils and health boards.</t>
  </si>
  <si>
    <t>Further information on expenditure / income to be included under each subservice and in additional information lines can be found in the LFR guidance document,</t>
  </si>
  <si>
    <t>which has been made available alongside the 2019-20 source LFR workbooks for reference.</t>
  </si>
  <si>
    <t>Last updated on 28 February 2023</t>
  </si>
  <si>
    <t>- On 28 February 2023, this file was re-created.  An updated return for Glasgow City Council for 2019-20 was received as part of the SLGFS 2021-22 process.</t>
  </si>
  <si>
    <t>Corresponding figures in the Scotland and Councils tabs have also been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</si>
</sst>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Geneva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indexed="10"/>
      <name val="Arial"/>
      <family val="2"/>
    </font>
    <font>
      <b/>
      <sz val="20"/>
      <color rgb="FF0070C0"/>
      <name val="Arial"/>
      <family val="2"/>
    </font>
    <font>
      <sz val="12"/>
      <color theme="1"/>
      <name val="Arial"/>
      <family val="2"/>
    </font>
    <font>
      <b/>
      <sz val="18"/>
      <color rgb="FF0070C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0070C0"/>
      <name val="Arial"/>
      <family val="2"/>
    </font>
    <font>
      <u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122B4A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5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8" fillId="3" borderId="0" xfId="2" applyFont="1" applyFill="1" applyAlignment="1" applyProtection="1">
      <alignment vertical="center" wrapText="1"/>
    </xf>
    <xf numFmtId="0" fontId="4" fillId="3" borderId="0" xfId="2" applyFont="1" applyFill="1" applyAlignment="1" applyProtection="1">
      <alignment vertical="center" wrapText="1"/>
    </xf>
    <xf numFmtId="0" fontId="3" fillId="3" borderId="0" xfId="1" applyFont="1" applyFill="1" applyAlignment="1" applyProtection="1">
      <alignment vertical="center" wrapText="1"/>
    </xf>
    <xf numFmtId="3" fontId="2" fillId="2" borderId="0" xfId="2" applyNumberFormat="1" applyFont="1" applyFill="1" applyAlignment="1" applyProtection="1">
      <alignment vertical="center" wrapText="1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0" fontId="11" fillId="3" borderId="0" xfId="3" applyFont="1" applyFill="1" applyAlignment="1" applyProtection="1">
      <alignment vertical="center"/>
    </xf>
    <xf numFmtId="0" fontId="12" fillId="3" borderId="0" xfId="3" quotePrefix="1" applyFont="1" applyFill="1" applyAlignment="1" applyProtection="1">
      <alignment horizontal="left" vertical="center" wrapText="1"/>
    </xf>
    <xf numFmtId="0" fontId="12" fillId="3" borderId="0" xfId="3" applyFont="1" applyFill="1" applyAlignment="1" applyProtection="1">
      <alignment vertical="center" wrapText="1"/>
    </xf>
    <xf numFmtId="0" fontId="10" fillId="3" borderId="0" xfId="3" applyFont="1" applyFill="1" applyAlignment="1" applyProtection="1">
      <alignment horizontal="right" vertical="center"/>
    </xf>
    <xf numFmtId="0" fontId="10" fillId="2" borderId="0" xfId="2" applyFont="1" applyFill="1" applyAlignment="1" applyProtection="1">
      <alignment vertical="center"/>
    </xf>
    <xf numFmtId="3" fontId="16" fillId="3" borderId="0" xfId="2" applyNumberFormat="1" applyFont="1" applyFill="1" applyBorder="1" applyAlignment="1" applyProtection="1">
      <alignment vertical="center" wrapText="1"/>
    </xf>
    <xf numFmtId="0" fontId="19" fillId="2" borderId="0" xfId="2" applyFont="1" applyFill="1" applyBorder="1" applyAlignment="1" applyProtection="1">
      <alignment vertical="center" wrapText="1"/>
    </xf>
    <xf numFmtId="3" fontId="9" fillId="2" borderId="0" xfId="2" applyNumberFormat="1" applyFont="1" applyFill="1" applyBorder="1" applyAlignment="1" applyProtection="1">
      <alignment vertical="center" wrapText="1"/>
    </xf>
    <xf numFmtId="3" fontId="8" fillId="2" borderId="0" xfId="2" applyNumberFormat="1" applyFont="1" applyFill="1" applyAlignment="1" applyProtection="1">
      <alignment vertical="center" wrapText="1"/>
    </xf>
    <xf numFmtId="3" fontId="11" fillId="2" borderId="0" xfId="3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 wrapText="1"/>
    </xf>
    <xf numFmtId="0" fontId="14" fillId="3" borderId="0" xfId="2" quotePrefix="1" applyFont="1" applyFill="1" applyAlignment="1" applyProtection="1">
      <alignment horizontal="left" vertical="center" wrapText="1"/>
    </xf>
    <xf numFmtId="3" fontId="8" fillId="3" borderId="0" xfId="2" applyNumberFormat="1" applyFont="1" applyFill="1" applyAlignment="1" applyProtection="1">
      <alignment vertical="center" wrapText="1"/>
    </xf>
    <xf numFmtId="0" fontId="8" fillId="3" borderId="0" xfId="2" applyFont="1" applyFill="1" applyAlignment="1" applyProtection="1">
      <alignment vertical="center"/>
    </xf>
    <xf numFmtId="3" fontId="8" fillId="3" borderId="0" xfId="2" applyNumberFormat="1" applyFont="1" applyFill="1" applyBorder="1" applyAlignment="1" applyProtection="1">
      <alignment vertical="center" wrapText="1"/>
    </xf>
    <xf numFmtId="0" fontId="10" fillId="3" borderId="0" xfId="2" applyFont="1" applyFill="1" applyAlignment="1" applyProtection="1">
      <alignment vertical="center"/>
    </xf>
    <xf numFmtId="3" fontId="16" fillId="2" borderId="0" xfId="2" quotePrefix="1" applyNumberFormat="1" applyFont="1" applyFill="1" applyAlignment="1" applyProtection="1">
      <alignment horizontal="left" vertical="center"/>
    </xf>
    <xf numFmtId="3" fontId="23" fillId="3" borderId="0" xfId="2" applyNumberFormat="1" applyFont="1" applyFill="1" applyBorder="1" applyAlignment="1" applyProtection="1">
      <alignment vertical="center" wrapText="1"/>
    </xf>
    <xf numFmtId="3" fontId="9" fillId="2" borderId="8" xfId="2" applyNumberFormat="1" applyFont="1" applyFill="1" applyBorder="1" applyAlignment="1" applyProtection="1">
      <alignment vertical="center" wrapText="1"/>
    </xf>
    <xf numFmtId="3" fontId="22" fillId="2" borderId="0" xfId="2" applyNumberFormat="1" applyFont="1" applyFill="1" applyBorder="1" applyAlignment="1" applyProtection="1">
      <alignment vertical="center" wrapText="1"/>
    </xf>
    <xf numFmtId="3" fontId="19" fillId="4" borderId="2" xfId="2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top"/>
    </xf>
    <xf numFmtId="0" fontId="20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3" fontId="13" fillId="7" borderId="2" xfId="0" applyNumberFormat="1" applyFont="1" applyFill="1" applyBorder="1" applyAlignment="1" applyProtection="1">
      <alignment vertical="center"/>
    </xf>
    <xf numFmtId="3" fontId="15" fillId="2" borderId="0" xfId="0" applyNumberFormat="1" applyFont="1" applyFill="1" applyAlignment="1" applyProtection="1">
      <alignment vertical="center"/>
    </xf>
    <xf numFmtId="3" fontId="15" fillId="7" borderId="2" xfId="0" applyNumberFormat="1" applyFont="1" applyFill="1" applyBorder="1" applyAlignment="1" applyProtection="1">
      <alignment vertical="center"/>
    </xf>
    <xf numFmtId="3" fontId="13" fillId="6" borderId="2" xfId="0" applyNumberFormat="1" applyFont="1" applyFill="1" applyBorder="1" applyAlignment="1" applyProtection="1">
      <alignment vertical="center"/>
    </xf>
    <xf numFmtId="0" fontId="13" fillId="6" borderId="2" xfId="0" applyFont="1" applyFill="1" applyBorder="1" applyAlignment="1" applyProtection="1">
      <alignment vertical="center"/>
    </xf>
    <xf numFmtId="0" fontId="13" fillId="8" borderId="2" xfId="0" applyFont="1" applyFill="1" applyBorder="1" applyAlignment="1" applyProtection="1">
      <alignment vertical="center"/>
    </xf>
    <xf numFmtId="3" fontId="13" fillId="8" borderId="2" xfId="0" applyNumberFormat="1" applyFont="1" applyFill="1" applyBorder="1" applyAlignment="1" applyProtection="1">
      <alignment vertical="center"/>
    </xf>
    <xf numFmtId="3" fontId="21" fillId="4" borderId="2" xfId="0" applyNumberFormat="1" applyFont="1" applyFill="1" applyBorder="1" applyAlignment="1" applyProtection="1">
      <alignment vertical="center"/>
    </xf>
    <xf numFmtId="3" fontId="15" fillId="2" borderId="2" xfId="0" applyNumberFormat="1" applyFont="1" applyFill="1" applyBorder="1" applyAlignment="1" applyProtection="1">
      <alignment vertical="center"/>
      <protection locked="0"/>
    </xf>
    <xf numFmtId="3" fontId="17" fillId="5" borderId="2" xfId="0" applyNumberFormat="1" applyFont="1" applyFill="1" applyBorder="1" applyAlignment="1" applyProtection="1">
      <alignment vertical="center"/>
    </xf>
    <xf numFmtId="0" fontId="17" fillId="5" borderId="2" xfId="0" applyFont="1" applyFill="1" applyBorder="1" applyAlignment="1" applyProtection="1">
      <alignment horizontal="center" vertical="center" wrapText="1"/>
    </xf>
    <xf numFmtId="3" fontId="18" fillId="4" borderId="2" xfId="0" applyNumberFormat="1" applyFont="1" applyFill="1" applyBorder="1" applyAlignment="1" applyProtection="1">
      <alignment vertical="center"/>
    </xf>
    <xf numFmtId="3" fontId="22" fillId="7" borderId="2" xfId="0" applyNumberFormat="1" applyFont="1" applyFill="1" applyBorder="1" applyAlignment="1" applyProtection="1">
      <alignment vertical="center"/>
    </xf>
    <xf numFmtId="3" fontId="19" fillId="7" borderId="2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3" fontId="19" fillId="4" borderId="2" xfId="2" quotePrefix="1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Alignment="1">
      <alignment vertical="center"/>
    </xf>
    <xf numFmtId="0" fontId="0" fillId="2" borderId="0" xfId="0" applyFill="1"/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/>
    <xf numFmtId="0" fontId="29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6" fillId="2" borderId="0" xfId="6" applyFont="1" applyFill="1" applyBorder="1" applyAlignment="1" applyProtection="1">
      <alignment vertical="center"/>
    </xf>
    <xf numFmtId="0" fontId="25" fillId="2" borderId="0" xfId="0" quotePrefix="1" applyFont="1" applyFill="1" applyBorder="1" applyAlignment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33" fillId="2" borderId="0" xfId="1" applyFont="1" applyFill="1" applyAlignment="1" applyProtection="1">
      <alignment vertical="center"/>
    </xf>
    <xf numFmtId="0" fontId="33" fillId="2" borderId="0" xfId="6" applyFont="1" applyFill="1" applyAlignment="1" applyProtection="1">
      <alignment vertical="center"/>
    </xf>
    <xf numFmtId="0" fontId="25" fillId="2" borderId="0" xfId="0" quotePrefix="1" applyFont="1" applyFill="1" applyBorder="1" applyAlignment="1">
      <alignment horizontal="left" vertical="center"/>
    </xf>
    <xf numFmtId="0" fontId="6" fillId="3" borderId="0" xfId="1" applyFont="1" applyFill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3" borderId="0" xfId="2" applyFont="1" applyFill="1" applyBorder="1" applyAlignment="1" applyProtection="1">
      <alignment horizontal="right" vertical="center" wrapText="1"/>
    </xf>
    <xf numFmtId="0" fontId="0" fillId="9" borderId="0" xfId="0" applyFill="1"/>
    <xf numFmtId="0" fontId="3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5" fillId="2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horizontal="left" vertical="center"/>
    </xf>
    <xf numFmtId="0" fontId="21" fillId="4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25" fillId="2" borderId="0" xfId="0" quotePrefix="1" applyFont="1" applyFill="1" applyAlignment="1">
      <alignment vertical="center"/>
    </xf>
  </cellXfs>
  <cellStyles count="7">
    <cellStyle name="Hyperlink" xfId="1" builtinId="8"/>
    <cellStyle name="Hyperlink 2" xfId="6" xr:uid="{00000000-0005-0000-0000-000001000000}"/>
    <cellStyle name="Normal" xfId="0" builtinId="0"/>
    <cellStyle name="Normal 3" xfId="5" xr:uid="{00000000-0005-0000-0000-000003000000}"/>
    <cellStyle name="Normal 3 2 2 2" xfId="4" xr:uid="{00000000-0005-0000-0000-000004000000}"/>
    <cellStyle name="Normal_A3366421" xfId="2" xr:uid="{00000000-0005-0000-0000-000005000000}"/>
    <cellStyle name="Style 1" xfId="3" xr:uid="{00000000-0005-0000-0000-000006000000}"/>
  </cellStyles>
  <dxfs count="165"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777777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  <dxf>
      <fill>
        <patternFill>
          <bgColor rgb="FFFF3232"/>
        </patternFill>
      </fill>
    </dxf>
  </dxfs>
  <tableStyles count="0" defaultTableStyle="TableStyleMedium2" defaultPivotStyle="PivotStyleLight16"/>
  <colors>
    <mruColors>
      <color rgb="FF183C5C"/>
      <color rgb="FFD9D9D9"/>
      <color rgb="FF777777"/>
      <color rgb="FF8DB4E2"/>
      <color rgb="FF1F497D"/>
      <color rgb="FFFF3232"/>
      <color rgb="FFA6A6A6"/>
      <color rgb="FF122B4A"/>
      <color rgb="FFC3C3C3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fstats@gov.scot" TargetMode="External"/><Relationship Id="rId2" Type="http://schemas.openxmlformats.org/officeDocument/2006/relationships/hyperlink" Target="http://www.gov.scot/publications/local-financial-return/" TargetMode="External"/><Relationship Id="rId1" Type="http://schemas.openxmlformats.org/officeDocument/2006/relationships/hyperlink" Target="https://www.gov.scot/collections/local-government-finance-statistic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.scot/publications/local-financial-return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183C5C"/>
  </sheetPr>
  <dimension ref="A1:E60"/>
  <sheetViews>
    <sheetView tabSelected="1" zoomScaleNormal="100" workbookViewId="0"/>
  </sheetViews>
  <sheetFormatPr defaultColWidth="9.1796875" defaultRowHeight="15.5"/>
  <cols>
    <col min="1" max="1" width="4.7265625" style="55" customWidth="1"/>
    <col min="2" max="2" width="38.1796875" style="55" customWidth="1"/>
    <col min="3" max="3" width="3.81640625" style="55" customWidth="1"/>
    <col min="4" max="4" width="58.453125" style="55" customWidth="1"/>
    <col min="5" max="5" width="48.54296875" style="55" customWidth="1"/>
    <col min="6" max="16384" width="9.1796875" style="55"/>
  </cols>
  <sheetData>
    <row r="1" spans="1:5" ht="25">
      <c r="A1" s="53" t="s">
        <v>67</v>
      </c>
      <c r="B1" s="54"/>
      <c r="C1" s="54"/>
      <c r="D1" s="54"/>
      <c r="E1" s="54"/>
    </row>
    <row r="2" spans="1:5" ht="23">
      <c r="A2" s="56" t="s">
        <v>103</v>
      </c>
      <c r="B2" s="54"/>
      <c r="C2" s="54"/>
      <c r="D2" s="54"/>
      <c r="E2" s="54"/>
    </row>
    <row r="3" spans="1:5" ht="17.5">
      <c r="A3" s="57" t="s">
        <v>132</v>
      </c>
      <c r="B3" s="58"/>
      <c r="C3" s="54"/>
      <c r="D3" s="54"/>
      <c r="E3" s="54"/>
    </row>
    <row r="4" spans="1:5">
      <c r="A4" s="59"/>
      <c r="B4" s="60"/>
      <c r="C4" s="60"/>
      <c r="D4" s="60"/>
      <c r="E4" s="60"/>
    </row>
    <row r="5" spans="1:5" ht="18">
      <c r="A5" s="61" t="s">
        <v>68</v>
      </c>
      <c r="B5" s="62"/>
      <c r="C5" s="62"/>
      <c r="D5" s="62"/>
      <c r="E5" s="62"/>
    </row>
    <row r="6" spans="1:5">
      <c r="A6" s="60" t="s">
        <v>69</v>
      </c>
      <c r="B6" s="60"/>
      <c r="C6" s="60"/>
      <c r="D6" s="60"/>
      <c r="E6" s="60"/>
    </row>
    <row r="7" spans="1:5">
      <c r="A7" s="60" t="s">
        <v>70</v>
      </c>
      <c r="B7" s="60"/>
      <c r="C7" s="60"/>
      <c r="D7" s="60"/>
      <c r="E7" s="60"/>
    </row>
    <row r="8" spans="1:5">
      <c r="A8" s="60" t="s">
        <v>71</v>
      </c>
      <c r="B8" s="60"/>
      <c r="C8" s="60"/>
      <c r="D8" s="60"/>
      <c r="E8" s="60"/>
    </row>
    <row r="9" spans="1:5" ht="10" customHeight="1">
      <c r="A9" s="60"/>
      <c r="B9" s="60"/>
      <c r="C9" s="60"/>
      <c r="D9" s="60"/>
      <c r="E9" s="63"/>
    </row>
    <row r="10" spans="1:5">
      <c r="A10" s="60" t="s">
        <v>72</v>
      </c>
      <c r="B10" s="60"/>
      <c r="C10" s="60"/>
      <c r="D10" s="60"/>
      <c r="E10" s="63"/>
    </row>
    <row r="11" spans="1:5">
      <c r="A11" s="64" t="s">
        <v>106</v>
      </c>
      <c r="B11" s="60"/>
      <c r="C11" s="60"/>
      <c r="D11" s="60"/>
      <c r="E11" s="63"/>
    </row>
    <row r="12" spans="1:5">
      <c r="A12" s="60" t="s">
        <v>73</v>
      </c>
      <c r="B12" s="60"/>
      <c r="C12" s="60"/>
      <c r="D12" s="60"/>
      <c r="E12" s="63"/>
    </row>
    <row r="13" spans="1:5" ht="10" customHeight="1">
      <c r="A13" s="60"/>
      <c r="B13" s="60"/>
      <c r="C13" s="60"/>
      <c r="D13" s="60"/>
      <c r="E13" s="60"/>
    </row>
    <row r="14" spans="1:5">
      <c r="A14" s="60" t="s">
        <v>104</v>
      </c>
      <c r="B14" s="60"/>
      <c r="C14" s="60"/>
      <c r="D14" s="60"/>
      <c r="E14" s="63"/>
    </row>
    <row r="15" spans="1:5">
      <c r="A15" s="60" t="s">
        <v>105</v>
      </c>
      <c r="B15" s="60"/>
      <c r="C15" s="60"/>
      <c r="D15" s="60"/>
      <c r="E15" s="63"/>
    </row>
    <row r="16" spans="1:5" ht="10" customHeight="1">
      <c r="A16" s="60"/>
      <c r="B16" s="60"/>
      <c r="C16" s="60"/>
      <c r="D16" s="60"/>
      <c r="E16" s="63"/>
    </row>
    <row r="17" spans="1:5">
      <c r="A17" s="60" t="s">
        <v>74</v>
      </c>
      <c r="B17" s="60"/>
      <c r="C17" s="60"/>
      <c r="D17" s="60"/>
      <c r="E17" s="65" t="s">
        <v>75</v>
      </c>
    </row>
    <row r="18" spans="1:5" ht="10" customHeight="1">
      <c r="A18" s="60"/>
      <c r="B18" s="60"/>
      <c r="C18" s="60"/>
      <c r="D18" s="60"/>
      <c r="E18" s="60"/>
    </row>
    <row r="19" spans="1:5">
      <c r="A19" s="60" t="s">
        <v>76</v>
      </c>
      <c r="B19" s="60"/>
      <c r="C19" s="60"/>
      <c r="D19" s="77" t="s">
        <v>77</v>
      </c>
      <c r="E19" s="77"/>
    </row>
    <row r="20" spans="1:5" ht="18" customHeight="1">
      <c r="A20" s="59"/>
      <c r="B20" s="60"/>
      <c r="C20" s="60"/>
      <c r="D20" s="60"/>
      <c r="E20" s="60"/>
    </row>
    <row r="21" spans="1:5" ht="18" customHeight="1">
      <c r="A21" s="61" t="s">
        <v>78</v>
      </c>
      <c r="B21" s="62"/>
      <c r="C21" s="62"/>
      <c r="D21" s="62"/>
      <c r="E21" s="62"/>
    </row>
    <row r="22" spans="1:5">
      <c r="A22" s="60" t="s">
        <v>79</v>
      </c>
      <c r="B22" s="60"/>
      <c r="C22" s="60"/>
      <c r="D22" s="60"/>
      <c r="E22" s="60"/>
    </row>
    <row r="23" spans="1:5">
      <c r="A23" s="60"/>
      <c r="B23" s="64" t="s">
        <v>80</v>
      </c>
      <c r="C23" s="60"/>
      <c r="D23" s="60"/>
      <c r="E23" s="60"/>
    </row>
    <row r="24" spans="1:5">
      <c r="A24" s="60"/>
      <c r="B24" s="64" t="s">
        <v>81</v>
      </c>
      <c r="C24" s="60"/>
      <c r="D24" s="60"/>
      <c r="E24" s="60"/>
    </row>
    <row r="25" spans="1:5">
      <c r="A25" s="60"/>
      <c r="B25" s="64" t="s">
        <v>82</v>
      </c>
      <c r="C25" s="60"/>
      <c r="D25" s="60"/>
      <c r="E25" s="60"/>
    </row>
    <row r="26" spans="1:5" ht="10" customHeight="1">
      <c r="A26" s="60"/>
      <c r="B26" s="60"/>
      <c r="C26" s="60"/>
      <c r="D26" s="60"/>
      <c r="E26" s="63"/>
    </row>
    <row r="27" spans="1:5">
      <c r="A27" s="60" t="s">
        <v>83</v>
      </c>
      <c r="B27" s="60"/>
      <c r="C27" s="60"/>
      <c r="D27" s="60"/>
      <c r="E27" s="60"/>
    </row>
    <row r="28" spans="1:5">
      <c r="A28" s="60" t="s">
        <v>84</v>
      </c>
      <c r="B28" s="60"/>
      <c r="C28" s="60"/>
      <c r="D28" s="60"/>
      <c r="E28" s="60"/>
    </row>
    <row r="29" spans="1:5">
      <c r="A29" s="60" t="s">
        <v>85</v>
      </c>
      <c r="B29" s="60"/>
      <c r="C29" s="60"/>
      <c r="D29" s="60"/>
      <c r="E29" s="60"/>
    </row>
    <row r="30" spans="1:5" ht="10" customHeight="1">
      <c r="A30" s="60"/>
      <c r="B30" s="60"/>
      <c r="C30" s="60"/>
      <c r="D30" s="60"/>
      <c r="E30" s="63"/>
    </row>
    <row r="31" spans="1:5">
      <c r="A31" s="66" t="s">
        <v>86</v>
      </c>
      <c r="B31" s="60"/>
      <c r="C31" s="60"/>
      <c r="D31" s="60"/>
      <c r="E31" s="60"/>
    </row>
    <row r="32" spans="1:5">
      <c r="A32" s="66" t="s">
        <v>87</v>
      </c>
      <c r="B32" s="60"/>
      <c r="C32" s="60"/>
      <c r="D32" s="60"/>
      <c r="E32" s="60"/>
    </row>
    <row r="33" spans="1:5">
      <c r="A33" s="66" t="s">
        <v>88</v>
      </c>
      <c r="B33" s="60"/>
      <c r="C33" s="60"/>
      <c r="D33" s="60"/>
      <c r="E33" s="60"/>
    </row>
    <row r="34" spans="1:5" ht="10" customHeight="1">
      <c r="A34" s="60"/>
      <c r="B34" s="60"/>
      <c r="C34" s="60"/>
      <c r="D34" s="60"/>
      <c r="E34" s="63"/>
    </row>
    <row r="35" spans="1:5">
      <c r="A35" s="60" t="s">
        <v>89</v>
      </c>
      <c r="B35" s="60"/>
      <c r="C35" s="60"/>
      <c r="D35" s="60"/>
      <c r="E35" s="60"/>
    </row>
    <row r="36" spans="1:5" ht="18" customHeight="1">
      <c r="A36" s="59"/>
      <c r="B36" s="60"/>
      <c r="C36" s="60"/>
      <c r="D36" s="60"/>
      <c r="E36" s="60"/>
    </row>
    <row r="37" spans="1:5" ht="18" customHeight="1">
      <c r="A37" s="61" t="s">
        <v>90</v>
      </c>
      <c r="B37" s="62"/>
      <c r="C37" s="62"/>
      <c r="D37" s="62"/>
      <c r="E37" s="62"/>
    </row>
    <row r="38" spans="1:5">
      <c r="A38" s="66" t="s">
        <v>91</v>
      </c>
      <c r="B38" s="66"/>
      <c r="C38" s="66"/>
      <c r="D38" s="66"/>
      <c r="E38" s="66"/>
    </row>
    <row r="39" spans="1:5" ht="10" customHeight="1">
      <c r="A39" s="60"/>
      <c r="B39" s="60"/>
      <c r="C39" s="60"/>
      <c r="D39" s="60"/>
      <c r="E39" s="63"/>
    </row>
    <row r="40" spans="1:5">
      <c r="A40" s="60" t="s">
        <v>92</v>
      </c>
      <c r="B40" s="64"/>
      <c r="C40" s="60"/>
      <c r="D40" s="60"/>
      <c r="E40" s="60"/>
    </row>
    <row r="41" spans="1:5">
      <c r="A41" s="60" t="s">
        <v>93</v>
      </c>
      <c r="B41" s="64"/>
      <c r="C41" s="60"/>
      <c r="D41" s="60"/>
      <c r="E41" s="60"/>
    </row>
    <row r="42" spans="1:5" ht="18" customHeight="1">
      <c r="A42" s="59"/>
      <c r="B42" s="60"/>
      <c r="C42" s="60"/>
      <c r="D42" s="60"/>
      <c r="E42" s="60"/>
    </row>
    <row r="43" spans="1:5" ht="18">
      <c r="A43" s="61" t="s">
        <v>94</v>
      </c>
      <c r="B43" s="62"/>
      <c r="C43" s="62"/>
      <c r="D43" s="62"/>
      <c r="E43" s="62"/>
    </row>
    <row r="44" spans="1:5">
      <c r="A44" s="55" t="s">
        <v>95</v>
      </c>
      <c r="B44" s="54"/>
      <c r="C44" s="67"/>
    </row>
    <row r="45" spans="1:5">
      <c r="A45" s="55" t="s">
        <v>96</v>
      </c>
      <c r="B45" s="54"/>
      <c r="C45" s="67"/>
    </row>
    <row r="46" spans="1:5" ht="10" customHeight="1">
      <c r="A46" s="60"/>
      <c r="B46" s="60"/>
      <c r="C46" s="60"/>
      <c r="D46" s="60"/>
      <c r="E46" s="63"/>
    </row>
    <row r="47" spans="1:5">
      <c r="A47" s="55" t="s">
        <v>97</v>
      </c>
      <c r="B47" s="54"/>
      <c r="C47" s="68"/>
    </row>
    <row r="48" spans="1:5">
      <c r="A48" s="55" t="s">
        <v>98</v>
      </c>
      <c r="B48" s="54"/>
      <c r="C48" s="68"/>
    </row>
    <row r="49" spans="1:5">
      <c r="A49" s="55" t="s">
        <v>99</v>
      </c>
      <c r="B49" s="54"/>
      <c r="C49" s="68"/>
    </row>
    <row r="50" spans="1:5" ht="10" customHeight="1">
      <c r="A50" s="60"/>
      <c r="B50" s="60"/>
      <c r="C50" s="60"/>
      <c r="D50" s="60"/>
      <c r="E50" s="60"/>
    </row>
    <row r="51" spans="1:5">
      <c r="A51" s="60" t="s">
        <v>107</v>
      </c>
      <c r="B51" s="60"/>
      <c r="C51" s="60"/>
      <c r="D51" s="60"/>
      <c r="E51" s="60"/>
    </row>
    <row r="52" spans="1:5">
      <c r="A52" s="60"/>
      <c r="B52" s="64" t="s">
        <v>109</v>
      </c>
      <c r="C52" s="60"/>
      <c r="D52" s="60"/>
      <c r="E52" s="60"/>
    </row>
    <row r="53" spans="1:5">
      <c r="A53" s="60"/>
      <c r="B53" s="69" t="s">
        <v>108</v>
      </c>
      <c r="C53" s="60"/>
      <c r="D53" s="60"/>
      <c r="E53" s="60"/>
    </row>
    <row r="54" spans="1:5">
      <c r="A54" s="60"/>
      <c r="B54" s="64" t="s">
        <v>110</v>
      </c>
      <c r="C54" s="60"/>
      <c r="D54" s="60"/>
      <c r="E54" s="60"/>
    </row>
    <row r="55" spans="1:5">
      <c r="A55" s="60"/>
      <c r="B55" s="64" t="s">
        <v>111</v>
      </c>
      <c r="C55" s="60"/>
      <c r="D55" s="60"/>
      <c r="E55" s="60"/>
    </row>
    <row r="56" spans="1:5" ht="18" customHeight="1">
      <c r="A56" s="59"/>
      <c r="B56" s="86" t="s">
        <v>133</v>
      </c>
      <c r="E56" s="60"/>
    </row>
    <row r="57" spans="1:5" ht="17.5">
      <c r="A57" s="86"/>
      <c r="B57" s="86" t="s">
        <v>134</v>
      </c>
      <c r="C57" s="86"/>
      <c r="D57" s="86"/>
      <c r="E57" s="62"/>
    </row>
    <row r="58" spans="1:5">
      <c r="A58" s="86"/>
      <c r="B58" s="86"/>
      <c r="C58" s="86"/>
      <c r="D58" s="86"/>
    </row>
    <row r="59" spans="1:5" ht="18">
      <c r="A59" s="61" t="s">
        <v>100</v>
      </c>
      <c r="B59" s="62"/>
      <c r="C59" s="62"/>
      <c r="D59" s="62"/>
    </row>
    <row r="60" spans="1:5">
      <c r="A60" s="55" t="s">
        <v>101</v>
      </c>
      <c r="B60" s="54"/>
      <c r="C60" s="65" t="s">
        <v>102</v>
      </c>
    </row>
  </sheetData>
  <mergeCells count="1">
    <mergeCell ref="D19:E19"/>
  </mergeCells>
  <hyperlinks>
    <hyperlink ref="D19" r:id="rId1" location="scottishlocalgovernmentfinancialstatistics" xr:uid="{00000000-0004-0000-0100-000001000000}"/>
    <hyperlink ref="E17" r:id="rId2" xr:uid="{00000000-0004-0000-0100-000002000000}"/>
    <hyperlink ref="C60" r:id="rId3" xr:uid="{566E269D-2D48-44D4-B1F5-53182ADFF28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13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85</v>
      </c>
      <c r="D9" s="43">
        <v>141</v>
      </c>
      <c r="E9" s="43">
        <v>52</v>
      </c>
      <c r="F9" s="43">
        <v>9</v>
      </c>
      <c r="G9" s="44">
        <f>SUM(C9:F9)</f>
        <v>287</v>
      </c>
      <c r="H9" s="43">
        <v>447</v>
      </c>
      <c r="I9" s="38">
        <f>SUM(G9:H9)</f>
        <v>734</v>
      </c>
      <c r="K9" s="46">
        <v>734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-137</v>
      </c>
      <c r="I11" s="38">
        <f>SUM(G11:H11)</f>
        <v>-137</v>
      </c>
      <c r="K11" s="46">
        <v>-137</v>
      </c>
      <c r="L11" s="46">
        <f>K11-I11</f>
        <v>0</v>
      </c>
    </row>
    <row r="12" spans="2:12" s="33" customFormat="1" ht="16" customHeight="1">
      <c r="B12" s="34" t="s">
        <v>62</v>
      </c>
      <c r="C12" s="43">
        <v>638</v>
      </c>
      <c r="D12" s="43">
        <v>1315</v>
      </c>
      <c r="E12" s="43">
        <v>433</v>
      </c>
      <c r="F12" s="43">
        <v>104</v>
      </c>
      <c r="G12" s="44">
        <f>SUM(C12:F12)</f>
        <v>2490</v>
      </c>
      <c r="H12" s="43">
        <v>5428</v>
      </c>
      <c r="I12" s="38">
        <f>SUM(G12:H12)</f>
        <v>7918</v>
      </c>
      <c r="K12" s="46">
        <f>K13-SUM(K9,K11)</f>
        <v>7918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723</v>
      </c>
      <c r="D13" s="38">
        <f t="shared" si="0"/>
        <v>1456</v>
      </c>
      <c r="E13" s="38">
        <f t="shared" si="0"/>
        <v>485</v>
      </c>
      <c r="F13" s="38">
        <f t="shared" si="0"/>
        <v>113</v>
      </c>
      <c r="G13" s="38">
        <f t="shared" si="0"/>
        <v>2777</v>
      </c>
      <c r="H13" s="38">
        <f t="shared" si="0"/>
        <v>5738</v>
      </c>
      <c r="I13" s="38">
        <f t="shared" si="0"/>
        <v>8515</v>
      </c>
      <c r="K13" s="42">
        <v>8515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723</v>
      </c>
      <c r="D15" s="38">
        <f t="shared" si="1"/>
        <v>1456</v>
      </c>
      <c r="E15" s="38">
        <f t="shared" si="1"/>
        <v>485</v>
      </c>
      <c r="F15" s="38">
        <f t="shared" si="1"/>
        <v>113</v>
      </c>
      <c r="G15" s="38">
        <f t="shared" si="1"/>
        <v>2777</v>
      </c>
      <c r="H15" s="38">
        <f t="shared" si="1"/>
        <v>5705</v>
      </c>
      <c r="I15" s="38">
        <f t="shared" si="1"/>
        <v>8482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-33</v>
      </c>
      <c r="I18" s="38">
        <f>SUM(G18:H18)</f>
        <v>-33</v>
      </c>
      <c r="K18" s="46">
        <v>-33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-1013</v>
      </c>
      <c r="D21" s="43">
        <v>-1537</v>
      </c>
      <c r="E21" s="43">
        <v>-42</v>
      </c>
      <c r="F21" s="43">
        <v>-241</v>
      </c>
      <c r="G21" s="44">
        <f>SUM(C21:F21)</f>
        <v>-2833</v>
      </c>
      <c r="H21" s="43">
        <v>-2575</v>
      </c>
      <c r="I21" s="38">
        <f>SUM(G21:H21)</f>
        <v>-5408</v>
      </c>
      <c r="K21" s="46">
        <f>K22-K18-K20</f>
        <v>-5408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-1013</v>
      </c>
      <c r="D22" s="38">
        <f t="shared" si="2"/>
        <v>-1537</v>
      </c>
      <c r="E22" s="38">
        <f t="shared" si="2"/>
        <v>-42</v>
      </c>
      <c r="F22" s="38">
        <f t="shared" si="2"/>
        <v>-241</v>
      </c>
      <c r="G22" s="38">
        <f t="shared" si="2"/>
        <v>-2833</v>
      </c>
      <c r="H22" s="38">
        <f t="shared" si="2"/>
        <v>-2608</v>
      </c>
      <c r="I22" s="38">
        <f t="shared" si="2"/>
        <v>-5441</v>
      </c>
      <c r="K22" s="42">
        <v>-5441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-1013</v>
      </c>
      <c r="D24" s="38">
        <f t="shared" si="3"/>
        <v>-1537</v>
      </c>
      <c r="E24" s="38">
        <f t="shared" si="3"/>
        <v>-42</v>
      </c>
      <c r="F24" s="38">
        <f t="shared" si="3"/>
        <v>-241</v>
      </c>
      <c r="G24" s="38">
        <f t="shared" si="3"/>
        <v>-2833</v>
      </c>
      <c r="H24" s="38">
        <f t="shared" si="3"/>
        <v>-2575</v>
      </c>
      <c r="I24" s="38">
        <f t="shared" si="3"/>
        <v>-5408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-290</v>
      </c>
      <c r="D26" s="41">
        <f t="shared" si="4"/>
        <v>-81</v>
      </c>
      <c r="E26" s="41">
        <f t="shared" si="4"/>
        <v>443</v>
      </c>
      <c r="F26" s="41">
        <f t="shared" si="4"/>
        <v>-128</v>
      </c>
      <c r="G26" s="41">
        <f t="shared" si="4"/>
        <v>-56</v>
      </c>
      <c r="H26" s="41">
        <f t="shared" si="4"/>
        <v>3130</v>
      </c>
      <c r="I26" s="41">
        <f t="shared" si="4"/>
        <v>3074</v>
      </c>
      <c r="K26" s="42">
        <v>3074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-7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-1392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29" priority="2">
      <formula>$E$3&lt;&gt;0</formula>
    </cfRule>
  </conditionalFormatting>
  <conditionalFormatting sqref="K9:L9 K11:L13 K18:L18 K26:L26 K20:L22">
    <cfRule type="expression" dxfId="128" priority="4">
      <formula>$L9&lt;&gt;0</formula>
    </cfRule>
  </conditionalFormatting>
  <conditionalFormatting sqref="K6:L7">
    <cfRule type="expression" dxfId="127" priority="3">
      <formula>SUM($L$9:$L$26)&lt;&gt;0</formula>
    </cfRule>
  </conditionalFormatting>
  <conditionalFormatting sqref="K36 K39">
    <cfRule type="cellIs" dxfId="126" priority="8" operator="equal">
      <formula>"FAIL"</formula>
    </cfRule>
  </conditionalFormatting>
  <conditionalFormatting sqref="C9:F9 C11:F12 H9 H11:H12 C18:F18 C20:F21 H18 H20:H21 C36:E36 H36 D39">
    <cfRule type="expression" dxfId="125" priority="1">
      <formula>VLOOKUP($B$3,#REF!, 12, FALSE)="No"</formula>
    </cfRule>
  </conditionalFormatting>
  <dataValidations count="3">
    <dataValidation type="list" allowBlank="1" showInputMessage="1" showErrorMessage="1" sqref="H3" xr:uid="{00000000-0002-0000-09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9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9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14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77</v>
      </c>
      <c r="D9" s="43">
        <v>77</v>
      </c>
      <c r="E9" s="43">
        <v>92</v>
      </c>
      <c r="F9" s="43">
        <v>0</v>
      </c>
      <c r="G9" s="44">
        <f>SUM(C9:F9)</f>
        <v>246</v>
      </c>
      <c r="H9" s="43">
        <v>630</v>
      </c>
      <c r="I9" s="38">
        <f>SUM(G9:H9)</f>
        <v>876</v>
      </c>
      <c r="K9" s="46">
        <v>876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608</v>
      </c>
      <c r="D12" s="43">
        <v>416</v>
      </c>
      <c r="E12" s="43">
        <v>724</v>
      </c>
      <c r="F12" s="43">
        <v>0</v>
      </c>
      <c r="G12" s="44">
        <f>SUM(C12:F12)</f>
        <v>1748</v>
      </c>
      <c r="H12" s="43">
        <v>8772</v>
      </c>
      <c r="I12" s="38">
        <f>SUM(G12:H12)</f>
        <v>10520</v>
      </c>
      <c r="K12" s="46">
        <f>K13-SUM(K9,K11)</f>
        <v>10520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685</v>
      </c>
      <c r="D13" s="38">
        <f t="shared" si="0"/>
        <v>493</v>
      </c>
      <c r="E13" s="38">
        <f t="shared" si="0"/>
        <v>816</v>
      </c>
      <c r="F13" s="38">
        <f t="shared" si="0"/>
        <v>0</v>
      </c>
      <c r="G13" s="38">
        <f t="shared" si="0"/>
        <v>1994</v>
      </c>
      <c r="H13" s="38">
        <f t="shared" si="0"/>
        <v>9402</v>
      </c>
      <c r="I13" s="38">
        <f t="shared" si="0"/>
        <v>11396</v>
      </c>
      <c r="K13" s="42">
        <v>11396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685</v>
      </c>
      <c r="D15" s="38">
        <f t="shared" si="1"/>
        <v>493</v>
      </c>
      <c r="E15" s="38">
        <f t="shared" si="1"/>
        <v>816</v>
      </c>
      <c r="F15" s="38">
        <f t="shared" si="1"/>
        <v>0</v>
      </c>
      <c r="G15" s="38">
        <f t="shared" si="1"/>
        <v>1994</v>
      </c>
      <c r="H15" s="38">
        <f t="shared" si="1"/>
        <v>9386</v>
      </c>
      <c r="I15" s="38">
        <f t="shared" si="1"/>
        <v>11380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-16</v>
      </c>
      <c r="I18" s="38">
        <f>SUM(G18:H18)</f>
        <v>-16</v>
      </c>
      <c r="K18" s="46">
        <v>-16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-718</v>
      </c>
      <c r="D21" s="43">
        <v>-680</v>
      </c>
      <c r="E21" s="43">
        <v>-55</v>
      </c>
      <c r="F21" s="43">
        <v>0</v>
      </c>
      <c r="G21" s="44">
        <f>SUM(C21:F21)</f>
        <v>-1453</v>
      </c>
      <c r="H21" s="43">
        <v>-3455</v>
      </c>
      <c r="I21" s="38">
        <f>SUM(G21:H21)</f>
        <v>-4908</v>
      </c>
      <c r="K21" s="46">
        <f>K22-K18-K20</f>
        <v>-4908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-718</v>
      </c>
      <c r="D22" s="38">
        <f t="shared" si="2"/>
        <v>-680</v>
      </c>
      <c r="E22" s="38">
        <f t="shared" si="2"/>
        <v>-55</v>
      </c>
      <c r="F22" s="38">
        <f t="shared" si="2"/>
        <v>0</v>
      </c>
      <c r="G22" s="38">
        <f t="shared" si="2"/>
        <v>-1453</v>
      </c>
      <c r="H22" s="38">
        <f t="shared" si="2"/>
        <v>-3471</v>
      </c>
      <c r="I22" s="38">
        <f t="shared" si="2"/>
        <v>-4924</v>
      </c>
      <c r="K22" s="42">
        <v>-4924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-718</v>
      </c>
      <c r="D24" s="38">
        <f t="shared" si="3"/>
        <v>-680</v>
      </c>
      <c r="E24" s="38">
        <f t="shared" si="3"/>
        <v>-55</v>
      </c>
      <c r="F24" s="38">
        <f t="shared" si="3"/>
        <v>0</v>
      </c>
      <c r="G24" s="38">
        <f t="shared" si="3"/>
        <v>-1453</v>
      </c>
      <c r="H24" s="38">
        <f t="shared" si="3"/>
        <v>-3455</v>
      </c>
      <c r="I24" s="38">
        <f t="shared" si="3"/>
        <v>-4908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-33</v>
      </c>
      <c r="D26" s="41">
        <f t="shared" si="4"/>
        <v>-187</v>
      </c>
      <c r="E26" s="41">
        <f t="shared" si="4"/>
        <v>761</v>
      </c>
      <c r="F26" s="41">
        <f t="shared" si="4"/>
        <v>0</v>
      </c>
      <c r="G26" s="41">
        <f t="shared" si="4"/>
        <v>541</v>
      </c>
      <c r="H26" s="41">
        <f t="shared" si="4"/>
        <v>5931</v>
      </c>
      <c r="I26" s="41">
        <f t="shared" si="4"/>
        <v>6472</v>
      </c>
      <c r="K26" s="42">
        <v>6472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-678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24" priority="2">
      <formula>$E$3&lt;&gt;0</formula>
    </cfRule>
  </conditionalFormatting>
  <conditionalFormatting sqref="K9:L9 K11:L13 K18:L18 K26:L26 K20:L22">
    <cfRule type="expression" dxfId="123" priority="4">
      <formula>$L9&lt;&gt;0</formula>
    </cfRule>
  </conditionalFormatting>
  <conditionalFormatting sqref="K6:L7">
    <cfRule type="expression" dxfId="122" priority="3">
      <formula>SUM($L$9:$L$26)&lt;&gt;0</formula>
    </cfRule>
  </conditionalFormatting>
  <conditionalFormatting sqref="K36 K39">
    <cfRule type="cellIs" dxfId="121" priority="8" operator="equal">
      <formula>"FAIL"</formula>
    </cfRule>
  </conditionalFormatting>
  <conditionalFormatting sqref="C9:F9 C11:F12 H9 H11:H12 C18:F18 C20:F21 H18 H20:H21 C36:E36 H36 D39">
    <cfRule type="expression" dxfId="120" priority="1">
      <formula>VLOOKUP($B$3,#REF!, 12, FALSE)="No"</formula>
    </cfRule>
  </conditionalFormatting>
  <dataValidations count="3">
    <dataValidation type="list" allowBlank="1" showInputMessage="1" showErrorMessage="1" sqref="H3" xr:uid="{00000000-0002-0000-0A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A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A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15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83</v>
      </c>
      <c r="D9" s="43">
        <v>180</v>
      </c>
      <c r="E9" s="43">
        <v>107</v>
      </c>
      <c r="F9" s="43">
        <v>22</v>
      </c>
      <c r="G9" s="44">
        <f>SUM(C9:F9)</f>
        <v>392</v>
      </c>
      <c r="H9" s="43">
        <v>334</v>
      </c>
      <c r="I9" s="38">
        <f>SUM(G9:H9)</f>
        <v>726</v>
      </c>
      <c r="K9" s="46">
        <v>726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-79</v>
      </c>
      <c r="D11" s="43">
        <v>-83</v>
      </c>
      <c r="E11" s="43">
        <v>0</v>
      </c>
      <c r="F11" s="43">
        <v>0</v>
      </c>
      <c r="G11" s="44">
        <f>SUM(C11:F11)</f>
        <v>-162</v>
      </c>
      <c r="H11" s="43">
        <v>0</v>
      </c>
      <c r="I11" s="38">
        <f>SUM(G11:H11)</f>
        <v>-162</v>
      </c>
      <c r="K11" s="46">
        <v>-162</v>
      </c>
      <c r="L11" s="46">
        <f>K11-I11</f>
        <v>0</v>
      </c>
    </row>
    <row r="12" spans="2:12" s="33" customFormat="1" ht="16" customHeight="1">
      <c r="B12" s="34" t="s">
        <v>62</v>
      </c>
      <c r="C12" s="43">
        <v>913</v>
      </c>
      <c r="D12" s="43">
        <v>1476</v>
      </c>
      <c r="E12" s="43">
        <v>575</v>
      </c>
      <c r="F12" s="43">
        <v>4672</v>
      </c>
      <c r="G12" s="44">
        <f>SUM(C12:F12)</f>
        <v>7636</v>
      </c>
      <c r="H12" s="43">
        <v>6574</v>
      </c>
      <c r="I12" s="38">
        <f>SUM(G12:H12)</f>
        <v>14210</v>
      </c>
      <c r="K12" s="46">
        <f>K13-SUM(K9,K11)</f>
        <v>14210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917</v>
      </c>
      <c r="D13" s="38">
        <f t="shared" si="0"/>
        <v>1573</v>
      </c>
      <c r="E13" s="38">
        <f t="shared" si="0"/>
        <v>682</v>
      </c>
      <c r="F13" s="38">
        <f t="shared" si="0"/>
        <v>4694</v>
      </c>
      <c r="G13" s="38">
        <f t="shared" si="0"/>
        <v>7866</v>
      </c>
      <c r="H13" s="38">
        <f t="shared" si="0"/>
        <v>6908</v>
      </c>
      <c r="I13" s="38">
        <f t="shared" si="0"/>
        <v>14774</v>
      </c>
      <c r="K13" s="42">
        <v>14774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917</v>
      </c>
      <c r="D15" s="38">
        <f t="shared" si="1"/>
        <v>1573</v>
      </c>
      <c r="E15" s="38">
        <f t="shared" si="1"/>
        <v>682</v>
      </c>
      <c r="F15" s="38">
        <f t="shared" si="1"/>
        <v>4694</v>
      </c>
      <c r="G15" s="38">
        <f t="shared" si="1"/>
        <v>7866</v>
      </c>
      <c r="H15" s="38">
        <f t="shared" si="1"/>
        <v>6748</v>
      </c>
      <c r="I15" s="38">
        <f t="shared" si="1"/>
        <v>14614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-160</v>
      </c>
      <c r="I18" s="38">
        <f>SUM(G18:H18)</f>
        <v>-160</v>
      </c>
      <c r="K18" s="46">
        <v>-160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-213</v>
      </c>
      <c r="I20" s="38">
        <f>SUM(G20:H20)</f>
        <v>-213</v>
      </c>
      <c r="K20" s="46">
        <v>-213</v>
      </c>
      <c r="L20" s="46">
        <f>K20-I20</f>
        <v>0</v>
      </c>
    </row>
    <row r="21" spans="2:17" s="33" customFormat="1" ht="16" customHeight="1">
      <c r="B21" s="34" t="s">
        <v>64</v>
      </c>
      <c r="C21" s="43">
        <v>-526</v>
      </c>
      <c r="D21" s="43">
        <v>-825</v>
      </c>
      <c r="E21" s="43">
        <v>-21</v>
      </c>
      <c r="F21" s="43">
        <v>-4271</v>
      </c>
      <c r="G21" s="44">
        <f>SUM(C21:F21)</f>
        <v>-5643</v>
      </c>
      <c r="H21" s="43">
        <v>-4797</v>
      </c>
      <c r="I21" s="38">
        <f>SUM(G21:H21)</f>
        <v>-10440</v>
      </c>
      <c r="K21" s="46">
        <f>K22-K18-K20</f>
        <v>-10440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-526</v>
      </c>
      <c r="D22" s="38">
        <f t="shared" si="2"/>
        <v>-825</v>
      </c>
      <c r="E22" s="38">
        <f t="shared" si="2"/>
        <v>-21</v>
      </c>
      <c r="F22" s="38">
        <f t="shared" si="2"/>
        <v>-4271</v>
      </c>
      <c r="G22" s="38">
        <f t="shared" si="2"/>
        <v>-5643</v>
      </c>
      <c r="H22" s="38">
        <f t="shared" si="2"/>
        <v>-5170</v>
      </c>
      <c r="I22" s="38">
        <f t="shared" si="2"/>
        <v>-10813</v>
      </c>
      <c r="K22" s="42">
        <v>-10813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-526</v>
      </c>
      <c r="D24" s="38">
        <f t="shared" si="3"/>
        <v>-825</v>
      </c>
      <c r="E24" s="38">
        <f t="shared" si="3"/>
        <v>-21</v>
      </c>
      <c r="F24" s="38">
        <f t="shared" si="3"/>
        <v>-4271</v>
      </c>
      <c r="G24" s="38">
        <f t="shared" si="3"/>
        <v>-5643</v>
      </c>
      <c r="H24" s="38">
        <f t="shared" si="3"/>
        <v>-5010</v>
      </c>
      <c r="I24" s="38">
        <f t="shared" si="3"/>
        <v>-10653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391</v>
      </c>
      <c r="D26" s="41">
        <f t="shared" si="4"/>
        <v>748</v>
      </c>
      <c r="E26" s="41">
        <f t="shared" si="4"/>
        <v>661</v>
      </c>
      <c r="F26" s="41">
        <f t="shared" si="4"/>
        <v>423</v>
      </c>
      <c r="G26" s="41">
        <f t="shared" si="4"/>
        <v>2223</v>
      </c>
      <c r="H26" s="41">
        <f t="shared" si="4"/>
        <v>1738</v>
      </c>
      <c r="I26" s="41">
        <f t="shared" si="4"/>
        <v>3961</v>
      </c>
      <c r="K26" s="42">
        <v>3961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-805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19" priority="2">
      <formula>$E$3&lt;&gt;0</formula>
    </cfRule>
  </conditionalFormatting>
  <conditionalFormatting sqref="K9:L9 K11:L13 K18:L18 K26:L26 K20:L22">
    <cfRule type="expression" dxfId="118" priority="4">
      <formula>$L9&lt;&gt;0</formula>
    </cfRule>
  </conditionalFormatting>
  <conditionalFormatting sqref="K6:L7">
    <cfRule type="expression" dxfId="117" priority="3">
      <formula>SUM($L$9:$L$26)&lt;&gt;0</formula>
    </cfRule>
  </conditionalFormatting>
  <conditionalFormatting sqref="K36 K39">
    <cfRule type="cellIs" dxfId="116" priority="8" operator="equal">
      <formula>"FAIL"</formula>
    </cfRule>
  </conditionalFormatting>
  <conditionalFormatting sqref="C9:F9 C11:F12 H9 H11:H12 C18:F18 C20:F21 H18 H20:H21 C36:E36 H36 D39">
    <cfRule type="expression" dxfId="115" priority="1">
      <formula>VLOOKUP($B$3,#REF!, 12, FALSE)="No"</formula>
    </cfRule>
  </conditionalFormatting>
  <dataValidations count="3">
    <dataValidation type="list" allowBlank="1" showInputMessage="1" showErrorMessage="1" sqref="H3" xr:uid="{00000000-0002-0000-0B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B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B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16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308</v>
      </c>
      <c r="D9" s="43">
        <v>0</v>
      </c>
      <c r="E9" s="43">
        <v>309</v>
      </c>
      <c r="F9" s="43">
        <v>0</v>
      </c>
      <c r="G9" s="44">
        <f>SUM(C9:F9)</f>
        <v>617</v>
      </c>
      <c r="H9" s="43">
        <v>2453</v>
      </c>
      <c r="I9" s="38">
        <f>SUM(G9:H9)</f>
        <v>3070</v>
      </c>
      <c r="K9" s="46">
        <v>3070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-35</v>
      </c>
      <c r="D11" s="43">
        <v>-6</v>
      </c>
      <c r="E11" s="43">
        <v>-4</v>
      </c>
      <c r="F11" s="43">
        <v>0</v>
      </c>
      <c r="G11" s="44">
        <f>SUM(C11:F11)</f>
        <v>-45</v>
      </c>
      <c r="H11" s="43">
        <v>-288</v>
      </c>
      <c r="I11" s="38">
        <f>SUM(G11:H11)</f>
        <v>-333</v>
      </c>
      <c r="K11" s="46">
        <v>-333</v>
      </c>
      <c r="L11" s="46">
        <f>K11-I11</f>
        <v>0</v>
      </c>
    </row>
    <row r="12" spans="2:12" s="33" customFormat="1" ht="16" customHeight="1">
      <c r="B12" s="34" t="s">
        <v>62</v>
      </c>
      <c r="C12" s="43">
        <v>698</v>
      </c>
      <c r="D12" s="43">
        <v>531</v>
      </c>
      <c r="E12" s="43">
        <v>1162</v>
      </c>
      <c r="F12" s="43">
        <v>112</v>
      </c>
      <c r="G12" s="44">
        <f>SUM(C12:F12)</f>
        <v>2503</v>
      </c>
      <c r="H12" s="43">
        <v>3564</v>
      </c>
      <c r="I12" s="38">
        <f>SUM(G12:H12)</f>
        <v>6067</v>
      </c>
      <c r="K12" s="46">
        <f>K13-SUM(K9,K11)</f>
        <v>6067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971</v>
      </c>
      <c r="D13" s="38">
        <f t="shared" si="0"/>
        <v>525</v>
      </c>
      <c r="E13" s="38">
        <f t="shared" si="0"/>
        <v>1467</v>
      </c>
      <c r="F13" s="38">
        <f t="shared" si="0"/>
        <v>112</v>
      </c>
      <c r="G13" s="38">
        <f t="shared" si="0"/>
        <v>3075</v>
      </c>
      <c r="H13" s="38">
        <f t="shared" si="0"/>
        <v>5729</v>
      </c>
      <c r="I13" s="38">
        <f t="shared" si="0"/>
        <v>8804</v>
      </c>
      <c r="K13" s="42">
        <v>8804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971</v>
      </c>
      <c r="D15" s="38">
        <f t="shared" si="1"/>
        <v>525</v>
      </c>
      <c r="E15" s="38">
        <f t="shared" si="1"/>
        <v>1467</v>
      </c>
      <c r="F15" s="38">
        <f t="shared" si="1"/>
        <v>112</v>
      </c>
      <c r="G15" s="38">
        <f t="shared" si="1"/>
        <v>3075</v>
      </c>
      <c r="H15" s="38">
        <f t="shared" si="1"/>
        <v>5729</v>
      </c>
      <c r="I15" s="38">
        <f t="shared" si="1"/>
        <v>8804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-635</v>
      </c>
      <c r="D21" s="43">
        <v>-408</v>
      </c>
      <c r="E21" s="43">
        <v>-29</v>
      </c>
      <c r="F21" s="43">
        <v>-113</v>
      </c>
      <c r="G21" s="44">
        <f>SUM(C21:F21)</f>
        <v>-1185</v>
      </c>
      <c r="H21" s="43">
        <v>-2012</v>
      </c>
      <c r="I21" s="38">
        <f>SUM(G21:H21)</f>
        <v>-3197</v>
      </c>
      <c r="K21" s="46">
        <f>K22-K18-K20</f>
        <v>-3197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-635</v>
      </c>
      <c r="D22" s="38">
        <f t="shared" si="2"/>
        <v>-408</v>
      </c>
      <c r="E22" s="38">
        <f t="shared" si="2"/>
        <v>-29</v>
      </c>
      <c r="F22" s="38">
        <f t="shared" si="2"/>
        <v>-113</v>
      </c>
      <c r="G22" s="38">
        <f t="shared" si="2"/>
        <v>-1185</v>
      </c>
      <c r="H22" s="38">
        <f t="shared" si="2"/>
        <v>-2012</v>
      </c>
      <c r="I22" s="38">
        <f t="shared" si="2"/>
        <v>-3197</v>
      </c>
      <c r="K22" s="42">
        <v>-3197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-635</v>
      </c>
      <c r="D24" s="38">
        <f t="shared" si="3"/>
        <v>-408</v>
      </c>
      <c r="E24" s="38">
        <f t="shared" si="3"/>
        <v>-29</v>
      </c>
      <c r="F24" s="38">
        <f t="shared" si="3"/>
        <v>-113</v>
      </c>
      <c r="G24" s="38">
        <f t="shared" si="3"/>
        <v>-1185</v>
      </c>
      <c r="H24" s="38">
        <f t="shared" si="3"/>
        <v>-2012</v>
      </c>
      <c r="I24" s="38">
        <f t="shared" si="3"/>
        <v>-3197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336</v>
      </c>
      <c r="D26" s="41">
        <f t="shared" si="4"/>
        <v>117</v>
      </c>
      <c r="E26" s="41">
        <f t="shared" si="4"/>
        <v>1438</v>
      </c>
      <c r="F26" s="41">
        <f t="shared" si="4"/>
        <v>-1</v>
      </c>
      <c r="G26" s="41">
        <f t="shared" si="4"/>
        <v>1890</v>
      </c>
      <c r="H26" s="41">
        <f t="shared" si="4"/>
        <v>3717</v>
      </c>
      <c r="I26" s="41">
        <f t="shared" si="4"/>
        <v>5607</v>
      </c>
      <c r="K26" s="42">
        <v>5607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-386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14" priority="2">
      <formula>$E$3&lt;&gt;0</formula>
    </cfRule>
  </conditionalFormatting>
  <conditionalFormatting sqref="K9:L9 K11:L13 K18:L18 K26:L26 K20:L22">
    <cfRule type="expression" dxfId="113" priority="4">
      <formula>$L9&lt;&gt;0</formula>
    </cfRule>
  </conditionalFormatting>
  <conditionalFormatting sqref="K6:L7">
    <cfRule type="expression" dxfId="112" priority="3">
      <formula>SUM($L$9:$L$26)&lt;&gt;0</formula>
    </cfRule>
  </conditionalFormatting>
  <conditionalFormatting sqref="K36 K39">
    <cfRule type="cellIs" dxfId="111" priority="8" operator="equal">
      <formula>"FAIL"</formula>
    </cfRule>
  </conditionalFormatting>
  <conditionalFormatting sqref="C9:F9 C11:F12 H9 H11:H12 C18:F18 C20:F21 H18 H20:H21 C36:E36 H36 D39">
    <cfRule type="expression" dxfId="110" priority="1">
      <formula>VLOOKUP($B$3,#REF!, 12, FALSE)="No"</formula>
    </cfRule>
  </conditionalFormatting>
  <dataValidations count="3">
    <dataValidation type="list" allowBlank="1" showInputMessage="1" showErrorMessage="1" sqref="H3" xr:uid="{00000000-0002-0000-0C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C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C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17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113</v>
      </c>
      <c r="D9" s="43">
        <v>154</v>
      </c>
      <c r="E9" s="43">
        <v>46</v>
      </c>
      <c r="F9" s="43">
        <v>0</v>
      </c>
      <c r="G9" s="44">
        <f>SUM(C9:F9)</f>
        <v>313</v>
      </c>
      <c r="H9" s="43">
        <v>201</v>
      </c>
      <c r="I9" s="38">
        <f>SUM(G9:H9)</f>
        <v>514</v>
      </c>
      <c r="K9" s="46">
        <v>514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-57</v>
      </c>
      <c r="F11" s="43">
        <v>0</v>
      </c>
      <c r="G11" s="44">
        <f>SUM(C11:F11)</f>
        <v>-57</v>
      </c>
      <c r="H11" s="43">
        <v>-204</v>
      </c>
      <c r="I11" s="38">
        <f>SUM(G11:H11)</f>
        <v>-261</v>
      </c>
      <c r="K11" s="46">
        <v>-261</v>
      </c>
      <c r="L11" s="46">
        <f>K11-I11</f>
        <v>0</v>
      </c>
    </row>
    <row r="12" spans="2:12" s="33" customFormat="1" ht="16" customHeight="1">
      <c r="B12" s="34" t="s">
        <v>62</v>
      </c>
      <c r="C12" s="43">
        <v>683</v>
      </c>
      <c r="D12" s="43">
        <v>923</v>
      </c>
      <c r="E12" s="43">
        <v>1100</v>
      </c>
      <c r="F12" s="43">
        <v>0</v>
      </c>
      <c r="G12" s="44">
        <f>SUM(C12:F12)</f>
        <v>2706</v>
      </c>
      <c r="H12" s="43">
        <v>4404</v>
      </c>
      <c r="I12" s="38">
        <f>SUM(G12:H12)</f>
        <v>7110</v>
      </c>
      <c r="K12" s="46">
        <f>K13-SUM(K9,K11)</f>
        <v>7110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796</v>
      </c>
      <c r="D13" s="38">
        <f t="shared" si="0"/>
        <v>1077</v>
      </c>
      <c r="E13" s="38">
        <f t="shared" si="0"/>
        <v>1089</v>
      </c>
      <c r="F13" s="38">
        <f t="shared" si="0"/>
        <v>0</v>
      </c>
      <c r="G13" s="38">
        <f t="shared" si="0"/>
        <v>2962</v>
      </c>
      <c r="H13" s="38">
        <f t="shared" si="0"/>
        <v>4401</v>
      </c>
      <c r="I13" s="38">
        <f t="shared" si="0"/>
        <v>7363</v>
      </c>
      <c r="K13" s="42">
        <v>7363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796</v>
      </c>
      <c r="D15" s="38">
        <f t="shared" si="1"/>
        <v>1077</v>
      </c>
      <c r="E15" s="38">
        <f t="shared" si="1"/>
        <v>1089</v>
      </c>
      <c r="F15" s="38">
        <f t="shared" si="1"/>
        <v>0</v>
      </c>
      <c r="G15" s="38">
        <f t="shared" si="1"/>
        <v>2962</v>
      </c>
      <c r="H15" s="38">
        <f t="shared" si="1"/>
        <v>4401</v>
      </c>
      <c r="I15" s="38">
        <f t="shared" si="1"/>
        <v>7363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-866</v>
      </c>
      <c r="D21" s="43">
        <v>-1067</v>
      </c>
      <c r="E21" s="43">
        <v>-345</v>
      </c>
      <c r="F21" s="43">
        <v>0</v>
      </c>
      <c r="G21" s="44">
        <f>SUM(C21:F21)</f>
        <v>-2278</v>
      </c>
      <c r="H21" s="43">
        <v>-761</v>
      </c>
      <c r="I21" s="38">
        <f>SUM(G21:H21)</f>
        <v>-3039</v>
      </c>
      <c r="K21" s="46">
        <f>K22-K18-K20</f>
        <v>-3039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-866</v>
      </c>
      <c r="D22" s="38">
        <f t="shared" si="2"/>
        <v>-1067</v>
      </c>
      <c r="E22" s="38">
        <f t="shared" si="2"/>
        <v>-345</v>
      </c>
      <c r="F22" s="38">
        <f t="shared" si="2"/>
        <v>0</v>
      </c>
      <c r="G22" s="38">
        <f t="shared" si="2"/>
        <v>-2278</v>
      </c>
      <c r="H22" s="38">
        <f t="shared" si="2"/>
        <v>-761</v>
      </c>
      <c r="I22" s="38">
        <f t="shared" si="2"/>
        <v>-3039</v>
      </c>
      <c r="K22" s="42">
        <v>-3039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-866</v>
      </c>
      <c r="D24" s="38">
        <f t="shared" si="3"/>
        <v>-1067</v>
      </c>
      <c r="E24" s="38">
        <f t="shared" si="3"/>
        <v>-345</v>
      </c>
      <c r="F24" s="38">
        <f t="shared" si="3"/>
        <v>0</v>
      </c>
      <c r="G24" s="38">
        <f t="shared" si="3"/>
        <v>-2278</v>
      </c>
      <c r="H24" s="38">
        <f t="shared" si="3"/>
        <v>-761</v>
      </c>
      <c r="I24" s="38">
        <f t="shared" si="3"/>
        <v>-3039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-70</v>
      </c>
      <c r="D26" s="41">
        <f t="shared" si="4"/>
        <v>10</v>
      </c>
      <c r="E26" s="41">
        <f t="shared" si="4"/>
        <v>744</v>
      </c>
      <c r="F26" s="41">
        <f t="shared" si="4"/>
        <v>0</v>
      </c>
      <c r="G26" s="41">
        <f t="shared" si="4"/>
        <v>684</v>
      </c>
      <c r="H26" s="41">
        <f t="shared" si="4"/>
        <v>3640</v>
      </c>
      <c r="I26" s="41">
        <f t="shared" si="4"/>
        <v>4324</v>
      </c>
      <c r="K26" s="42">
        <v>4324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-1067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09" priority="2">
      <formula>$E$3&lt;&gt;0</formula>
    </cfRule>
  </conditionalFormatting>
  <conditionalFormatting sqref="K9:L9 K11:L13 K18:L18 K26:L26 K20:L22">
    <cfRule type="expression" dxfId="108" priority="4">
      <formula>$L9&lt;&gt;0</formula>
    </cfRule>
  </conditionalFormatting>
  <conditionalFormatting sqref="K6:L7">
    <cfRule type="expression" dxfId="107" priority="3">
      <formula>SUM($L$9:$L$26)&lt;&gt;0</formula>
    </cfRule>
  </conditionalFormatting>
  <conditionalFormatting sqref="K36 K39">
    <cfRule type="cellIs" dxfId="106" priority="8" operator="equal">
      <formula>"FAIL"</formula>
    </cfRule>
  </conditionalFormatting>
  <conditionalFormatting sqref="C9:F9 C11:F12 H9 H11:H12 C18:F18 C20:F21 H18 H20:H21 C36:E36 H36 D39">
    <cfRule type="expression" dxfId="105" priority="1">
      <formula>VLOOKUP($B$3,#REF!, 12, FALSE)="No"</formula>
    </cfRule>
  </conditionalFormatting>
  <dataValidations count="3">
    <dataValidation type="list" allowBlank="1" showInputMessage="1" showErrorMessage="1" sqref="H3" xr:uid="{00000000-0002-0000-0D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D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D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18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92</v>
      </c>
      <c r="D9" s="43">
        <v>48</v>
      </c>
      <c r="E9" s="43">
        <v>147</v>
      </c>
      <c r="F9" s="43">
        <v>0</v>
      </c>
      <c r="G9" s="44">
        <f>SUM(C9:F9)</f>
        <v>287</v>
      </c>
      <c r="H9" s="43">
        <v>229</v>
      </c>
      <c r="I9" s="38">
        <f>SUM(G9:H9)</f>
        <v>516</v>
      </c>
      <c r="K9" s="46">
        <v>516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-5</v>
      </c>
      <c r="D11" s="43">
        <v>-6</v>
      </c>
      <c r="E11" s="43">
        <v>-79</v>
      </c>
      <c r="F11" s="43">
        <v>0</v>
      </c>
      <c r="G11" s="44">
        <f>SUM(C11:F11)</f>
        <v>-90</v>
      </c>
      <c r="H11" s="43">
        <v>0</v>
      </c>
      <c r="I11" s="38">
        <f>SUM(G11:H11)</f>
        <v>-90</v>
      </c>
      <c r="K11" s="46">
        <v>-90</v>
      </c>
      <c r="L11" s="46">
        <f>K11-I11</f>
        <v>0</v>
      </c>
    </row>
    <row r="12" spans="2:12" s="33" customFormat="1" ht="16" customHeight="1">
      <c r="B12" s="34" t="s">
        <v>62</v>
      </c>
      <c r="C12" s="43">
        <v>586</v>
      </c>
      <c r="D12" s="43">
        <v>629</v>
      </c>
      <c r="E12" s="43">
        <v>1681</v>
      </c>
      <c r="F12" s="43">
        <v>0</v>
      </c>
      <c r="G12" s="44">
        <f>SUM(C12:F12)</f>
        <v>2896</v>
      </c>
      <c r="H12" s="43">
        <v>2516</v>
      </c>
      <c r="I12" s="38">
        <f>SUM(G12:H12)</f>
        <v>5412</v>
      </c>
      <c r="K12" s="46">
        <f>K13-SUM(K9,K11)</f>
        <v>5412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673</v>
      </c>
      <c r="D13" s="38">
        <f t="shared" si="0"/>
        <v>671</v>
      </c>
      <c r="E13" s="38">
        <f t="shared" si="0"/>
        <v>1749</v>
      </c>
      <c r="F13" s="38">
        <f t="shared" si="0"/>
        <v>0</v>
      </c>
      <c r="G13" s="38">
        <f t="shared" si="0"/>
        <v>3093</v>
      </c>
      <c r="H13" s="38">
        <f t="shared" si="0"/>
        <v>2745</v>
      </c>
      <c r="I13" s="38">
        <f t="shared" si="0"/>
        <v>5838</v>
      </c>
      <c r="K13" s="42">
        <v>5838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673</v>
      </c>
      <c r="D15" s="38">
        <f t="shared" si="1"/>
        <v>671</v>
      </c>
      <c r="E15" s="38">
        <f t="shared" si="1"/>
        <v>1629</v>
      </c>
      <c r="F15" s="38">
        <f t="shared" si="1"/>
        <v>0</v>
      </c>
      <c r="G15" s="38">
        <f t="shared" si="1"/>
        <v>2973</v>
      </c>
      <c r="H15" s="38">
        <f t="shared" si="1"/>
        <v>2599</v>
      </c>
      <c r="I15" s="38">
        <f t="shared" si="1"/>
        <v>5572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-120</v>
      </c>
      <c r="F18" s="43">
        <v>0</v>
      </c>
      <c r="G18" s="44">
        <f>SUM(C18:F18)</f>
        <v>-120</v>
      </c>
      <c r="H18" s="43">
        <v>-146</v>
      </c>
      <c r="I18" s="38">
        <f>SUM(G18:H18)</f>
        <v>-266</v>
      </c>
      <c r="K18" s="46">
        <v>-266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-652</v>
      </c>
      <c r="D21" s="43">
        <v>-463</v>
      </c>
      <c r="E21" s="43">
        <v>-930</v>
      </c>
      <c r="F21" s="43">
        <v>0</v>
      </c>
      <c r="G21" s="44">
        <f>SUM(C21:F21)</f>
        <v>-2045</v>
      </c>
      <c r="H21" s="43">
        <v>-1489</v>
      </c>
      <c r="I21" s="38">
        <f>SUM(G21:H21)</f>
        <v>-3534</v>
      </c>
      <c r="K21" s="46">
        <f>K22-K18-K20</f>
        <v>-3534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-652</v>
      </c>
      <c r="D22" s="38">
        <f t="shared" si="2"/>
        <v>-463</v>
      </c>
      <c r="E22" s="38">
        <f t="shared" si="2"/>
        <v>-1050</v>
      </c>
      <c r="F22" s="38">
        <f t="shared" si="2"/>
        <v>0</v>
      </c>
      <c r="G22" s="38">
        <f t="shared" si="2"/>
        <v>-2165</v>
      </c>
      <c r="H22" s="38">
        <f t="shared" si="2"/>
        <v>-1635</v>
      </c>
      <c r="I22" s="38">
        <f t="shared" si="2"/>
        <v>-3800</v>
      </c>
      <c r="K22" s="42">
        <v>-3800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-652</v>
      </c>
      <c r="D24" s="38">
        <f t="shared" si="3"/>
        <v>-463</v>
      </c>
      <c r="E24" s="38">
        <f t="shared" si="3"/>
        <v>-930</v>
      </c>
      <c r="F24" s="38">
        <f t="shared" si="3"/>
        <v>0</v>
      </c>
      <c r="G24" s="38">
        <f t="shared" si="3"/>
        <v>-2045</v>
      </c>
      <c r="H24" s="38">
        <f t="shared" si="3"/>
        <v>-1489</v>
      </c>
      <c r="I24" s="38">
        <f t="shared" si="3"/>
        <v>-3534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21</v>
      </c>
      <c r="D26" s="41">
        <f t="shared" si="4"/>
        <v>208</v>
      </c>
      <c r="E26" s="41">
        <f t="shared" si="4"/>
        <v>699</v>
      </c>
      <c r="F26" s="41">
        <f t="shared" si="4"/>
        <v>0</v>
      </c>
      <c r="G26" s="41">
        <f t="shared" si="4"/>
        <v>928</v>
      </c>
      <c r="H26" s="41">
        <f t="shared" si="4"/>
        <v>1110</v>
      </c>
      <c r="I26" s="41">
        <f t="shared" si="4"/>
        <v>2038</v>
      </c>
      <c r="K26" s="42">
        <v>2038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-373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04" priority="2">
      <formula>$E$3&lt;&gt;0</formula>
    </cfRule>
  </conditionalFormatting>
  <conditionalFormatting sqref="K9:L9 K11:L13 K18:L18 K26:L26 K20:L22">
    <cfRule type="expression" dxfId="103" priority="4">
      <formula>$L9&lt;&gt;0</formula>
    </cfRule>
  </conditionalFormatting>
  <conditionalFormatting sqref="K6:L7">
    <cfRule type="expression" dxfId="102" priority="3">
      <formula>SUM($L$9:$L$26)&lt;&gt;0</formula>
    </cfRule>
  </conditionalFormatting>
  <conditionalFormatting sqref="K36 K39">
    <cfRule type="cellIs" dxfId="101" priority="8" operator="equal">
      <formula>"FAIL"</formula>
    </cfRule>
  </conditionalFormatting>
  <conditionalFormatting sqref="C9:F9 C11:F12 H9 H11:H12 C18:F18 C20:F21 H18 H20:H21 C36:E36 H36 D39">
    <cfRule type="expression" dxfId="100" priority="1">
      <formula>VLOOKUP($B$3,#REF!, 12, FALSE)="No"</formula>
    </cfRule>
  </conditionalFormatting>
  <dataValidations count="3">
    <dataValidation type="list" allowBlank="1" showInputMessage="1" showErrorMessage="1" sqref="H3" xr:uid="{00000000-0002-0000-0E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E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E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19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60</v>
      </c>
      <c r="D9" s="43">
        <v>175</v>
      </c>
      <c r="E9" s="43">
        <v>52</v>
      </c>
      <c r="F9" s="43">
        <v>38</v>
      </c>
      <c r="G9" s="44">
        <f>SUM(C9:F9)</f>
        <v>325</v>
      </c>
      <c r="H9" s="43">
        <v>459</v>
      </c>
      <c r="I9" s="38">
        <f>SUM(G9:H9)</f>
        <v>784</v>
      </c>
      <c r="K9" s="46">
        <v>784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-74</v>
      </c>
      <c r="D11" s="43">
        <v>-127</v>
      </c>
      <c r="E11" s="43">
        <v>0</v>
      </c>
      <c r="F11" s="43">
        <v>-175</v>
      </c>
      <c r="G11" s="44">
        <f>SUM(C11:F11)</f>
        <v>-376</v>
      </c>
      <c r="H11" s="43">
        <v>-1505</v>
      </c>
      <c r="I11" s="38">
        <f>SUM(G11:H11)</f>
        <v>-1881</v>
      </c>
      <c r="K11" s="46">
        <v>-1881</v>
      </c>
      <c r="L11" s="46">
        <f>K11-I11</f>
        <v>0</v>
      </c>
    </row>
    <row r="12" spans="2:12" s="33" customFormat="1" ht="16" customHeight="1">
      <c r="B12" s="34" t="s">
        <v>62</v>
      </c>
      <c r="C12" s="43">
        <v>1181</v>
      </c>
      <c r="D12" s="43">
        <v>939</v>
      </c>
      <c r="E12" s="43">
        <v>477</v>
      </c>
      <c r="F12" s="43">
        <v>466</v>
      </c>
      <c r="G12" s="44">
        <f>SUM(C12:F12)</f>
        <v>3063</v>
      </c>
      <c r="H12" s="43">
        <v>10059</v>
      </c>
      <c r="I12" s="38">
        <f>SUM(G12:H12)</f>
        <v>13122</v>
      </c>
      <c r="K12" s="46">
        <f>K13-SUM(K9,K11)</f>
        <v>13122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1167</v>
      </c>
      <c r="D13" s="38">
        <f t="shared" si="0"/>
        <v>987</v>
      </c>
      <c r="E13" s="38">
        <f t="shared" si="0"/>
        <v>529</v>
      </c>
      <c r="F13" s="38">
        <f t="shared" si="0"/>
        <v>329</v>
      </c>
      <c r="G13" s="38">
        <f t="shared" si="0"/>
        <v>3012</v>
      </c>
      <c r="H13" s="38">
        <f t="shared" si="0"/>
        <v>9013</v>
      </c>
      <c r="I13" s="38">
        <f t="shared" si="0"/>
        <v>12025</v>
      </c>
      <c r="K13" s="42">
        <v>12025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1167</v>
      </c>
      <c r="D15" s="38">
        <f t="shared" si="1"/>
        <v>987</v>
      </c>
      <c r="E15" s="38">
        <f t="shared" si="1"/>
        <v>529</v>
      </c>
      <c r="F15" s="38">
        <f t="shared" si="1"/>
        <v>329</v>
      </c>
      <c r="G15" s="38">
        <f t="shared" si="1"/>
        <v>3012</v>
      </c>
      <c r="H15" s="38">
        <f t="shared" si="1"/>
        <v>8869</v>
      </c>
      <c r="I15" s="38">
        <f t="shared" si="1"/>
        <v>11881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-144</v>
      </c>
      <c r="I18" s="38">
        <f>SUM(G18:H18)</f>
        <v>-144</v>
      </c>
      <c r="K18" s="46">
        <v>-144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-1013</v>
      </c>
      <c r="D21" s="43">
        <v>-511</v>
      </c>
      <c r="E21" s="43">
        <v>-15</v>
      </c>
      <c r="F21" s="43">
        <v>-79</v>
      </c>
      <c r="G21" s="44">
        <f>SUM(C21:F21)</f>
        <v>-1618</v>
      </c>
      <c r="H21" s="43">
        <v>-7164</v>
      </c>
      <c r="I21" s="38">
        <f>SUM(G21:H21)</f>
        <v>-8782</v>
      </c>
      <c r="K21" s="46">
        <f>K22-K18-K20</f>
        <v>-8782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-1013</v>
      </c>
      <c r="D22" s="38">
        <f t="shared" si="2"/>
        <v>-511</v>
      </c>
      <c r="E22" s="38">
        <f t="shared" si="2"/>
        <v>-15</v>
      </c>
      <c r="F22" s="38">
        <f t="shared" si="2"/>
        <v>-79</v>
      </c>
      <c r="G22" s="38">
        <f t="shared" si="2"/>
        <v>-1618</v>
      </c>
      <c r="H22" s="38">
        <f t="shared" si="2"/>
        <v>-7308</v>
      </c>
      <c r="I22" s="38">
        <f t="shared" si="2"/>
        <v>-8926</v>
      </c>
      <c r="K22" s="42">
        <v>-8926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-1013</v>
      </c>
      <c r="D24" s="38">
        <f t="shared" si="3"/>
        <v>-511</v>
      </c>
      <c r="E24" s="38">
        <f t="shared" si="3"/>
        <v>-15</v>
      </c>
      <c r="F24" s="38">
        <f t="shared" si="3"/>
        <v>-79</v>
      </c>
      <c r="G24" s="38">
        <f t="shared" si="3"/>
        <v>-1618</v>
      </c>
      <c r="H24" s="38">
        <f t="shared" si="3"/>
        <v>-7164</v>
      </c>
      <c r="I24" s="38">
        <f t="shared" si="3"/>
        <v>-8782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154</v>
      </c>
      <c r="D26" s="41">
        <f t="shared" si="4"/>
        <v>476</v>
      </c>
      <c r="E26" s="41">
        <f t="shared" si="4"/>
        <v>514</v>
      </c>
      <c r="F26" s="41">
        <f t="shared" si="4"/>
        <v>250</v>
      </c>
      <c r="G26" s="41">
        <f t="shared" si="4"/>
        <v>1394</v>
      </c>
      <c r="H26" s="41">
        <f t="shared" si="4"/>
        <v>1705</v>
      </c>
      <c r="I26" s="41">
        <f t="shared" si="4"/>
        <v>3099</v>
      </c>
      <c r="K26" s="42">
        <v>3099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-511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99" priority="2">
      <formula>$E$3&lt;&gt;0</formula>
    </cfRule>
  </conditionalFormatting>
  <conditionalFormatting sqref="K9:L9 K11:L13 K18:L18 K26:L26 K20:L22">
    <cfRule type="expression" dxfId="98" priority="4">
      <formula>$L9&lt;&gt;0</formula>
    </cfRule>
  </conditionalFormatting>
  <conditionalFormatting sqref="K6:L7">
    <cfRule type="expression" dxfId="97" priority="3">
      <formula>SUM($L$9:$L$26)&lt;&gt;0</formula>
    </cfRule>
  </conditionalFormatting>
  <conditionalFormatting sqref="K36 K39">
    <cfRule type="cellIs" dxfId="96" priority="8" operator="equal">
      <formula>"FAIL"</formula>
    </cfRule>
  </conditionalFormatting>
  <conditionalFormatting sqref="C9:F9 C11:F12 H9 H11:H12 C18:F18 C20:F21 H18 H20:H21 C36:E36 H36 D39">
    <cfRule type="expression" dxfId="95" priority="1">
      <formula>VLOOKUP($B$3,#REF!, 12, FALSE)="No"</formula>
    </cfRule>
  </conditionalFormatting>
  <dataValidations count="3">
    <dataValidation type="list" allowBlank="1" showInputMessage="1" showErrorMessage="1" sqref="H3" xr:uid="{00000000-0002-0000-0F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F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F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8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20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297</v>
      </c>
      <c r="D9" s="43">
        <v>738</v>
      </c>
      <c r="E9" s="43">
        <v>133</v>
      </c>
      <c r="F9" s="43">
        <v>6</v>
      </c>
      <c r="G9" s="44">
        <f>SUM(C9:F9)</f>
        <v>1174</v>
      </c>
      <c r="H9" s="43">
        <v>1195</v>
      </c>
      <c r="I9" s="38">
        <f>SUM(G9:H9)</f>
        <v>2369</v>
      </c>
      <c r="K9" s="46">
        <v>2369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-206</v>
      </c>
      <c r="D11" s="43">
        <v>-149</v>
      </c>
      <c r="E11" s="43">
        <v>-48</v>
      </c>
      <c r="F11" s="43">
        <v>0</v>
      </c>
      <c r="G11" s="44">
        <f>SUM(C11:F11)</f>
        <v>-403</v>
      </c>
      <c r="H11" s="43">
        <v>-768</v>
      </c>
      <c r="I11" s="38">
        <f>SUM(G11:H11)</f>
        <v>-1171</v>
      </c>
      <c r="K11" s="46">
        <v>-1171</v>
      </c>
      <c r="L11" s="46">
        <f>K11-I11</f>
        <v>0</v>
      </c>
    </row>
    <row r="12" spans="2:12" s="33" customFormat="1" ht="16" customHeight="1">
      <c r="B12" s="34" t="s">
        <v>62</v>
      </c>
      <c r="C12" s="43">
        <v>1639</v>
      </c>
      <c r="D12" s="43">
        <v>2558</v>
      </c>
      <c r="E12" s="43">
        <v>821</v>
      </c>
      <c r="F12" s="43">
        <v>1513</v>
      </c>
      <c r="G12" s="44">
        <f>SUM(C12:F12)</f>
        <v>6531</v>
      </c>
      <c r="H12" s="43">
        <v>18937</v>
      </c>
      <c r="I12" s="38">
        <f>SUM(G12:H12)</f>
        <v>25468</v>
      </c>
      <c r="K12" s="46">
        <f>K13-SUM(K9,K11)</f>
        <v>25468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1730</v>
      </c>
      <c r="D13" s="38">
        <f t="shared" si="0"/>
        <v>3147</v>
      </c>
      <c r="E13" s="38">
        <f t="shared" si="0"/>
        <v>906</v>
      </c>
      <c r="F13" s="38">
        <f t="shared" si="0"/>
        <v>1519</v>
      </c>
      <c r="G13" s="38">
        <f t="shared" si="0"/>
        <v>7302</v>
      </c>
      <c r="H13" s="38">
        <f t="shared" si="0"/>
        <v>19364</v>
      </c>
      <c r="I13" s="38">
        <f t="shared" si="0"/>
        <v>26666</v>
      </c>
      <c r="K13" s="42">
        <v>26666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1730</v>
      </c>
      <c r="D15" s="38">
        <f t="shared" si="1"/>
        <v>3147</v>
      </c>
      <c r="E15" s="38">
        <f t="shared" si="1"/>
        <v>906</v>
      </c>
      <c r="F15" s="38">
        <f t="shared" si="1"/>
        <v>1519</v>
      </c>
      <c r="G15" s="38">
        <f t="shared" si="1"/>
        <v>7302</v>
      </c>
      <c r="H15" s="38">
        <f t="shared" si="1"/>
        <v>19364</v>
      </c>
      <c r="I15" s="38">
        <f t="shared" si="1"/>
        <v>26666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-1794</v>
      </c>
      <c r="D21" s="43">
        <v>-2002</v>
      </c>
      <c r="E21" s="43">
        <v>-23</v>
      </c>
      <c r="F21" s="43">
        <v>-151</v>
      </c>
      <c r="G21" s="44">
        <f>SUM(C21:F21)</f>
        <v>-3970</v>
      </c>
      <c r="H21" s="43">
        <v>-8422</v>
      </c>
      <c r="I21" s="38">
        <f>SUM(G21:H21)</f>
        <v>-12392</v>
      </c>
      <c r="K21" s="46">
        <f>K22-K18-K20</f>
        <v>-12392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-1794</v>
      </c>
      <c r="D22" s="38">
        <f t="shared" si="2"/>
        <v>-2002</v>
      </c>
      <c r="E22" s="38">
        <f t="shared" si="2"/>
        <v>-23</v>
      </c>
      <c r="F22" s="38">
        <f t="shared" si="2"/>
        <v>-151</v>
      </c>
      <c r="G22" s="38">
        <f t="shared" si="2"/>
        <v>-3970</v>
      </c>
      <c r="H22" s="38">
        <f t="shared" si="2"/>
        <v>-8422</v>
      </c>
      <c r="I22" s="38">
        <f t="shared" si="2"/>
        <v>-12392</v>
      </c>
      <c r="K22" s="42">
        <v>-12392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-1794</v>
      </c>
      <c r="D24" s="38">
        <f t="shared" si="3"/>
        <v>-2002</v>
      </c>
      <c r="E24" s="38">
        <f t="shared" si="3"/>
        <v>-23</v>
      </c>
      <c r="F24" s="38">
        <f t="shared" si="3"/>
        <v>-151</v>
      </c>
      <c r="G24" s="38">
        <f t="shared" si="3"/>
        <v>-3970</v>
      </c>
      <c r="H24" s="38">
        <f t="shared" si="3"/>
        <v>-8422</v>
      </c>
      <c r="I24" s="38">
        <f t="shared" si="3"/>
        <v>-12392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-64</v>
      </c>
      <c r="D26" s="41">
        <f t="shared" si="4"/>
        <v>1145</v>
      </c>
      <c r="E26" s="41">
        <f t="shared" si="4"/>
        <v>883</v>
      </c>
      <c r="F26" s="41">
        <f t="shared" si="4"/>
        <v>1368</v>
      </c>
      <c r="G26" s="41">
        <f t="shared" si="4"/>
        <v>3332</v>
      </c>
      <c r="H26" s="41">
        <f t="shared" si="4"/>
        <v>10942</v>
      </c>
      <c r="I26" s="41">
        <f t="shared" si="4"/>
        <v>14274</v>
      </c>
      <c r="K26" s="42">
        <v>14274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-1943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94" priority="2">
      <formula>$E$3&lt;&gt;0</formula>
    </cfRule>
  </conditionalFormatting>
  <conditionalFormatting sqref="K9:L9 K11:L13 K18:L18 K26:L26 K20:L22">
    <cfRule type="expression" dxfId="93" priority="4">
      <formula>$L9&lt;&gt;0</formula>
    </cfRule>
  </conditionalFormatting>
  <conditionalFormatting sqref="K6:L7">
    <cfRule type="expression" dxfId="92" priority="3">
      <formula>SUM($L$9:$L$26)&lt;&gt;0</formula>
    </cfRule>
  </conditionalFormatting>
  <conditionalFormatting sqref="K36 K39">
    <cfRule type="cellIs" dxfId="91" priority="8" operator="equal">
      <formula>"FAIL"</formula>
    </cfRule>
  </conditionalFormatting>
  <conditionalFormatting sqref="C9:F9 C11:F12 H9 H11:H12 C18:F18 C20:F21 H18 H20:H21 C36:E36 H36 D39">
    <cfRule type="expression" dxfId="90" priority="1">
      <formula>VLOOKUP($B$3,#REF!, 12, FALSE)="No"</formula>
    </cfRule>
  </conditionalFormatting>
  <dataValidations count="3">
    <dataValidation type="list" allowBlank="1" showInputMessage="1" showErrorMessage="1" sqref="H3" xr:uid="{00000000-0002-0000-10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0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0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9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21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559</v>
      </c>
      <c r="D9" s="43">
        <v>327</v>
      </c>
      <c r="E9" s="43">
        <v>746</v>
      </c>
      <c r="F9" s="43">
        <v>611</v>
      </c>
      <c r="G9" s="44">
        <f>SUM(C9:F9)</f>
        <v>2243</v>
      </c>
      <c r="H9" s="43">
        <v>4126.9908582000226</v>
      </c>
      <c r="I9" s="38">
        <f>SUM(G9:H9)</f>
        <v>6369.9908582000226</v>
      </c>
      <c r="K9" s="46">
        <v>6369.9908582000226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3019</v>
      </c>
      <c r="D12" s="43">
        <v>1767</v>
      </c>
      <c r="E12" s="43">
        <v>4051</v>
      </c>
      <c r="F12" s="43">
        <v>5824.0746399999998</v>
      </c>
      <c r="G12" s="44">
        <f>SUM(C12:F12)</f>
        <v>14661.074639999999</v>
      </c>
      <c r="H12" s="43">
        <v>51013.718983554514</v>
      </c>
      <c r="I12" s="38">
        <f>SUM(G12:H12)</f>
        <v>65674.79362355452</v>
      </c>
      <c r="K12" s="46">
        <f>K13-SUM(K9,K11)</f>
        <v>65674.79362355452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3578</v>
      </c>
      <c r="D13" s="38">
        <f t="shared" si="0"/>
        <v>2094</v>
      </c>
      <c r="E13" s="38">
        <f t="shared" si="0"/>
        <v>4797</v>
      </c>
      <c r="F13" s="38">
        <f t="shared" si="0"/>
        <v>6435.0746399999998</v>
      </c>
      <c r="G13" s="38">
        <f t="shared" si="0"/>
        <v>16904.074639999999</v>
      </c>
      <c r="H13" s="38">
        <f t="shared" si="0"/>
        <v>55140.709841754535</v>
      </c>
      <c r="I13" s="38">
        <f t="shared" si="0"/>
        <v>72044.784481754541</v>
      </c>
      <c r="K13" s="42">
        <v>72044.784481754541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3578</v>
      </c>
      <c r="D15" s="38">
        <f t="shared" si="1"/>
        <v>2094</v>
      </c>
      <c r="E15" s="38">
        <f t="shared" si="1"/>
        <v>4797</v>
      </c>
      <c r="F15" s="38">
        <f t="shared" si="1"/>
        <v>6435.0746399999998</v>
      </c>
      <c r="G15" s="38">
        <f t="shared" si="1"/>
        <v>16904.074639999999</v>
      </c>
      <c r="H15" s="38">
        <f t="shared" si="1"/>
        <v>54867.959991754535</v>
      </c>
      <c r="I15" s="38">
        <f t="shared" si="1"/>
        <v>71772.034631754548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-272.74984999999998</v>
      </c>
      <c r="I18" s="38">
        <f>SUM(G18:H18)</f>
        <v>-272.74984999999998</v>
      </c>
      <c r="K18" s="46">
        <v>-272.74984999999998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-5439</v>
      </c>
      <c r="D21" s="43">
        <v>-2558</v>
      </c>
      <c r="E21" s="43">
        <v>0</v>
      </c>
      <c r="F21" s="43">
        <v>-3597.05548</v>
      </c>
      <c r="G21" s="44">
        <f>SUM(C21:F21)</f>
        <v>-11594.055479999999</v>
      </c>
      <c r="H21" s="43">
        <v>-4566.7066882625259</v>
      </c>
      <c r="I21" s="38">
        <f>SUM(G21:H21)</f>
        <v>-16160.762168262525</v>
      </c>
      <c r="K21" s="46">
        <f>K22-K18-K20</f>
        <v>-16160.762168262525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-5439</v>
      </c>
      <c r="D22" s="38">
        <f t="shared" si="2"/>
        <v>-2558</v>
      </c>
      <c r="E22" s="38">
        <f t="shared" si="2"/>
        <v>0</v>
      </c>
      <c r="F22" s="38">
        <f t="shared" si="2"/>
        <v>-3597.05548</v>
      </c>
      <c r="G22" s="38">
        <f t="shared" si="2"/>
        <v>-11594.055479999999</v>
      </c>
      <c r="H22" s="38">
        <f t="shared" si="2"/>
        <v>-4839.456538262526</v>
      </c>
      <c r="I22" s="38">
        <f t="shared" si="2"/>
        <v>-16433.512018262525</v>
      </c>
      <c r="K22" s="42">
        <v>-16433.512018262525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-5439</v>
      </c>
      <c r="D24" s="38">
        <f t="shared" si="3"/>
        <v>-2558</v>
      </c>
      <c r="E24" s="38">
        <f t="shared" si="3"/>
        <v>0</v>
      </c>
      <c r="F24" s="38">
        <f t="shared" si="3"/>
        <v>-3597.05548</v>
      </c>
      <c r="G24" s="38">
        <f t="shared" si="3"/>
        <v>-11594.055479999999</v>
      </c>
      <c r="H24" s="38">
        <f t="shared" si="3"/>
        <v>-4566.7066882625259</v>
      </c>
      <c r="I24" s="38">
        <f t="shared" si="3"/>
        <v>-16160.762168262525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-1861</v>
      </c>
      <c r="D26" s="41">
        <f t="shared" si="4"/>
        <v>-464</v>
      </c>
      <c r="E26" s="41">
        <f t="shared" si="4"/>
        <v>4797</v>
      </c>
      <c r="F26" s="41">
        <f t="shared" si="4"/>
        <v>2838.0191599999998</v>
      </c>
      <c r="G26" s="41">
        <f t="shared" si="4"/>
        <v>5310.0191599999998</v>
      </c>
      <c r="H26" s="41">
        <f t="shared" si="4"/>
        <v>50301.253303492005</v>
      </c>
      <c r="I26" s="41">
        <f t="shared" si="4"/>
        <v>55611.272463492016</v>
      </c>
      <c r="K26" s="42">
        <v>55611.272463492016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-2504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89" priority="2">
      <formula>$E$3&lt;&gt;0</formula>
    </cfRule>
  </conditionalFormatting>
  <conditionalFormatting sqref="K9:L9 K11:L13 K18:L18 K26:L26 K20:L22">
    <cfRule type="expression" dxfId="88" priority="4">
      <formula>$L9&lt;&gt;0</formula>
    </cfRule>
  </conditionalFormatting>
  <conditionalFormatting sqref="K6:L7">
    <cfRule type="expression" dxfId="87" priority="3">
      <formula>SUM($L$9:$L$26)&lt;&gt;0</formula>
    </cfRule>
  </conditionalFormatting>
  <conditionalFormatting sqref="K36 K39">
    <cfRule type="cellIs" dxfId="86" priority="8" operator="equal">
      <formula>"FAIL"</formula>
    </cfRule>
  </conditionalFormatting>
  <conditionalFormatting sqref="C9:F9 C11:F12 H9 H11:H12 C18:F18 C20:F21 H18 H20:H21 C36:E36 H36 D39">
    <cfRule type="expression" dxfId="85" priority="1">
      <formula>VLOOKUP($B$3,#REF!, 12, FALSE)="No"</formula>
    </cfRule>
  </conditionalFormatting>
  <dataValidations count="3">
    <dataValidation type="list" allowBlank="1" showInputMessage="1" showErrorMessage="1" sqref="H3" xr:uid="{00000000-0002-0000-11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1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1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0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22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439</v>
      </c>
      <c r="D9" s="43">
        <v>769</v>
      </c>
      <c r="E9" s="43">
        <v>220</v>
      </c>
      <c r="F9" s="43">
        <v>330</v>
      </c>
      <c r="G9" s="44">
        <f>SUM(C9:F9)</f>
        <v>1758</v>
      </c>
      <c r="H9" s="43">
        <v>439</v>
      </c>
      <c r="I9" s="38">
        <f>SUM(G9:H9)</f>
        <v>2197</v>
      </c>
      <c r="K9" s="46">
        <v>2197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-28</v>
      </c>
      <c r="D11" s="43">
        <v>-4</v>
      </c>
      <c r="E11" s="43">
        <v>-79</v>
      </c>
      <c r="F11" s="43">
        <v>-2</v>
      </c>
      <c r="G11" s="44">
        <f>SUM(C11:F11)</f>
        <v>-113</v>
      </c>
      <c r="H11" s="43">
        <v>-368</v>
      </c>
      <c r="I11" s="38">
        <f>SUM(G11:H11)</f>
        <v>-481</v>
      </c>
      <c r="K11" s="46">
        <v>-481</v>
      </c>
      <c r="L11" s="46">
        <f>K11-I11</f>
        <v>0</v>
      </c>
    </row>
    <row r="12" spans="2:12" s="33" customFormat="1" ht="16" customHeight="1">
      <c r="B12" s="34" t="s">
        <v>62</v>
      </c>
      <c r="C12" s="43">
        <v>1904</v>
      </c>
      <c r="D12" s="43">
        <v>3603</v>
      </c>
      <c r="E12" s="43">
        <v>524</v>
      </c>
      <c r="F12" s="43">
        <v>291</v>
      </c>
      <c r="G12" s="44">
        <f>SUM(C12:F12)</f>
        <v>6322</v>
      </c>
      <c r="H12" s="43">
        <v>18040</v>
      </c>
      <c r="I12" s="38">
        <f>SUM(G12:H12)</f>
        <v>24362</v>
      </c>
      <c r="K12" s="46">
        <f>K13-SUM(K9,K11)</f>
        <v>24362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2315</v>
      </c>
      <c r="D13" s="38">
        <f t="shared" si="0"/>
        <v>4368</v>
      </c>
      <c r="E13" s="38">
        <f t="shared" si="0"/>
        <v>665</v>
      </c>
      <c r="F13" s="38">
        <f t="shared" si="0"/>
        <v>619</v>
      </c>
      <c r="G13" s="38">
        <f t="shared" si="0"/>
        <v>7967</v>
      </c>
      <c r="H13" s="38">
        <f t="shared" si="0"/>
        <v>18111</v>
      </c>
      <c r="I13" s="38">
        <f t="shared" si="0"/>
        <v>26078</v>
      </c>
      <c r="K13" s="42">
        <v>26078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2315</v>
      </c>
      <c r="D15" s="38">
        <f t="shared" si="1"/>
        <v>4368</v>
      </c>
      <c r="E15" s="38">
        <f t="shared" si="1"/>
        <v>665</v>
      </c>
      <c r="F15" s="38">
        <f t="shared" si="1"/>
        <v>619</v>
      </c>
      <c r="G15" s="38">
        <f t="shared" si="1"/>
        <v>7967</v>
      </c>
      <c r="H15" s="38">
        <f t="shared" si="1"/>
        <v>18111</v>
      </c>
      <c r="I15" s="38">
        <f t="shared" si="1"/>
        <v>26078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-3096</v>
      </c>
      <c r="D21" s="43">
        <v>-4437</v>
      </c>
      <c r="E21" s="43">
        <v>-32</v>
      </c>
      <c r="F21" s="43">
        <v>-89</v>
      </c>
      <c r="G21" s="44">
        <f>SUM(C21:F21)</f>
        <v>-7654</v>
      </c>
      <c r="H21" s="43">
        <v>-19952</v>
      </c>
      <c r="I21" s="38">
        <f>SUM(G21:H21)</f>
        <v>-27606</v>
      </c>
      <c r="K21" s="46">
        <f>K22-K18-K20</f>
        <v>-27606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-3096</v>
      </c>
      <c r="D22" s="38">
        <f t="shared" si="2"/>
        <v>-4437</v>
      </c>
      <c r="E22" s="38">
        <f t="shared" si="2"/>
        <v>-32</v>
      </c>
      <c r="F22" s="38">
        <f t="shared" si="2"/>
        <v>-89</v>
      </c>
      <c r="G22" s="38">
        <f t="shared" si="2"/>
        <v>-7654</v>
      </c>
      <c r="H22" s="38">
        <f t="shared" si="2"/>
        <v>-19952</v>
      </c>
      <c r="I22" s="38">
        <f t="shared" si="2"/>
        <v>-27606</v>
      </c>
      <c r="K22" s="42">
        <v>-27606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-3096</v>
      </c>
      <c r="D24" s="38">
        <f t="shared" si="3"/>
        <v>-4437</v>
      </c>
      <c r="E24" s="38">
        <f t="shared" si="3"/>
        <v>-32</v>
      </c>
      <c r="F24" s="38">
        <f t="shared" si="3"/>
        <v>-89</v>
      </c>
      <c r="G24" s="38">
        <f t="shared" si="3"/>
        <v>-7654</v>
      </c>
      <c r="H24" s="38">
        <f t="shared" si="3"/>
        <v>-19952</v>
      </c>
      <c r="I24" s="38">
        <f t="shared" si="3"/>
        <v>-27606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-781</v>
      </c>
      <c r="D26" s="41">
        <f t="shared" si="4"/>
        <v>-69</v>
      </c>
      <c r="E26" s="41">
        <f t="shared" si="4"/>
        <v>633</v>
      </c>
      <c r="F26" s="41">
        <f t="shared" si="4"/>
        <v>530</v>
      </c>
      <c r="G26" s="41">
        <f t="shared" si="4"/>
        <v>313</v>
      </c>
      <c r="H26" s="41">
        <f t="shared" si="4"/>
        <v>-1841</v>
      </c>
      <c r="I26" s="41">
        <f t="shared" si="4"/>
        <v>-1528</v>
      </c>
      <c r="K26" s="42">
        <v>-1528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635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-3716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84" priority="2">
      <formula>$E$3&lt;&gt;0</formula>
    </cfRule>
  </conditionalFormatting>
  <conditionalFormatting sqref="K9:L9 K11:L13 K18:L18 K26:L26 K20:L22">
    <cfRule type="expression" dxfId="83" priority="4">
      <formula>$L9&lt;&gt;0</formula>
    </cfRule>
  </conditionalFormatting>
  <conditionalFormatting sqref="K6:L7">
    <cfRule type="expression" dxfId="82" priority="3">
      <formula>SUM($L$9:$L$26)&lt;&gt;0</formula>
    </cfRule>
  </conditionalFormatting>
  <conditionalFormatting sqref="K36 K39">
    <cfRule type="cellIs" dxfId="81" priority="8" operator="equal">
      <formula>"FAIL"</formula>
    </cfRule>
  </conditionalFormatting>
  <conditionalFormatting sqref="C9:F9 C11:F12 H9 H11:H12 C18:F18 C20:F21 H18 H20:H21 C36:E36 H36 D39">
    <cfRule type="expression" dxfId="80" priority="1">
      <formula>VLOOKUP($B$3,#REF!, 12, FALSE)="No"</formula>
    </cfRule>
  </conditionalFormatting>
  <dataValidations count="3">
    <dataValidation type="list" allowBlank="1" showInputMessage="1" showErrorMessage="1" sqref="H3" xr:uid="{00000000-0002-0000-12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2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2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147E-B674-414A-B7BB-8D26789637B8}">
  <sheetPr codeName="Sheet1">
    <tabColor rgb="FF183C5C"/>
  </sheetPr>
  <dimension ref="A1:I29"/>
  <sheetViews>
    <sheetView zoomScaleNormal="100" workbookViewId="0">
      <selection activeCell="T1" sqref="T1"/>
    </sheetView>
  </sheetViews>
  <sheetFormatPr defaultColWidth="9.08984375" defaultRowHeight="15.5"/>
  <cols>
    <col min="1" max="2" width="9.08984375" style="55"/>
    <col min="3" max="3" width="10.6328125" style="55" customWidth="1"/>
    <col min="4" max="16384" width="9.08984375" style="55"/>
  </cols>
  <sheetData>
    <row r="1" spans="1:5" ht="25">
      <c r="A1" s="53" t="s">
        <v>113</v>
      </c>
      <c r="B1" s="54"/>
      <c r="C1" s="54"/>
      <c r="D1" s="54"/>
      <c r="E1" s="54"/>
    </row>
    <row r="2" spans="1:5" ht="23">
      <c r="A2" s="56" t="s">
        <v>114</v>
      </c>
      <c r="B2" s="54"/>
      <c r="C2" s="54"/>
      <c r="D2" s="54"/>
      <c r="E2" s="54"/>
    </row>
    <row r="3" spans="1:5">
      <c r="A3" s="59"/>
    </row>
    <row r="4" spans="1:5" ht="15.9" customHeight="1">
      <c r="A4" s="74" t="s">
        <v>115</v>
      </c>
      <c r="B4" s="62"/>
      <c r="C4" s="62"/>
      <c r="D4" s="62"/>
      <c r="E4" s="62"/>
    </row>
    <row r="5" spans="1:5" ht="15.9" customHeight="1">
      <c r="A5" s="55" t="s">
        <v>116</v>
      </c>
    </row>
    <row r="6" spans="1:5" ht="14.15" customHeight="1">
      <c r="E6" s="63"/>
    </row>
    <row r="7" spans="1:5" ht="15.9" customHeight="1">
      <c r="A7" s="74" t="s">
        <v>117</v>
      </c>
      <c r="B7" s="62"/>
      <c r="C7" s="62"/>
      <c r="D7" s="62"/>
      <c r="E7" s="62"/>
    </row>
    <row r="8" spans="1:5" ht="14.15" customHeight="1">
      <c r="E8" s="63"/>
    </row>
    <row r="9" spans="1:5" ht="15.9" customHeight="1">
      <c r="A9" s="74" t="s">
        <v>118</v>
      </c>
      <c r="B9" s="62"/>
      <c r="C9" s="62"/>
      <c r="D9" s="62"/>
      <c r="E9" s="62"/>
    </row>
    <row r="10" spans="1:5" ht="15.9" customHeight="1">
      <c r="A10" s="75" t="s">
        <v>119</v>
      </c>
      <c r="B10" s="62"/>
      <c r="C10" s="62"/>
      <c r="D10" s="62"/>
      <c r="E10" s="62"/>
    </row>
    <row r="11" spans="1:5" ht="14.15" customHeight="1">
      <c r="E11" s="63"/>
    </row>
    <row r="12" spans="1:5" ht="15.9" customHeight="1">
      <c r="A12" s="74" t="s">
        <v>120</v>
      </c>
      <c r="B12" s="62"/>
      <c r="C12" s="62"/>
      <c r="D12" s="62"/>
      <c r="E12" s="62"/>
    </row>
    <row r="13" spans="1:5" ht="14.15" customHeight="1">
      <c r="E13" s="63"/>
    </row>
    <row r="14" spans="1:5" ht="15.9" customHeight="1">
      <c r="A14" s="74" t="s">
        <v>121</v>
      </c>
      <c r="B14" s="62"/>
      <c r="C14" s="62"/>
      <c r="D14" s="62"/>
      <c r="E14" s="62"/>
    </row>
    <row r="15" spans="1:5" ht="15.9" customHeight="1">
      <c r="A15" s="75" t="s">
        <v>122</v>
      </c>
      <c r="B15" s="62"/>
      <c r="C15" s="62"/>
      <c r="D15" s="62"/>
      <c r="E15" s="62"/>
    </row>
    <row r="16" spans="1:5" ht="14.15" customHeight="1">
      <c r="E16" s="63"/>
    </row>
    <row r="17" spans="1:9" ht="15.9" customHeight="1">
      <c r="A17" s="74" t="s">
        <v>123</v>
      </c>
      <c r="B17" s="62"/>
      <c r="C17" s="62"/>
      <c r="D17" s="62"/>
      <c r="E17" s="62"/>
    </row>
    <row r="18" spans="1:9" ht="14.15" customHeight="1">
      <c r="E18" s="63"/>
    </row>
    <row r="19" spans="1:9" ht="15.9" customHeight="1">
      <c r="A19" s="74" t="s">
        <v>124</v>
      </c>
      <c r="B19" s="62"/>
      <c r="C19" s="62"/>
      <c r="D19" s="62"/>
      <c r="E19" s="62"/>
    </row>
    <row r="20" spans="1:9" ht="15.9" customHeight="1">
      <c r="A20" s="75" t="s">
        <v>125</v>
      </c>
      <c r="B20" s="62"/>
      <c r="C20" s="62"/>
      <c r="D20" s="62"/>
      <c r="E20" s="62"/>
    </row>
    <row r="21" spans="1:9" ht="14.15" customHeight="1">
      <c r="E21" s="63"/>
    </row>
    <row r="22" spans="1:9" ht="15.9" customHeight="1">
      <c r="A22" s="74" t="s">
        <v>126</v>
      </c>
      <c r="B22" s="62"/>
      <c r="C22" s="62"/>
      <c r="D22" s="62"/>
      <c r="E22" s="62"/>
    </row>
    <row r="23" spans="1:9" ht="15.9" customHeight="1">
      <c r="A23" s="75" t="s">
        <v>127</v>
      </c>
      <c r="B23" s="62"/>
      <c r="C23" s="62"/>
      <c r="D23" s="62"/>
      <c r="E23" s="62"/>
    </row>
    <row r="24" spans="1:9" ht="14.15" customHeight="1">
      <c r="E24" s="63"/>
    </row>
    <row r="25" spans="1:9" ht="15.9" customHeight="1">
      <c r="A25" s="74" t="s">
        <v>128</v>
      </c>
      <c r="B25" s="62"/>
      <c r="C25" s="62"/>
      <c r="D25" s="62"/>
      <c r="E25" s="62"/>
    </row>
    <row r="26" spans="1:9" ht="15.9" customHeight="1">
      <c r="A26" s="75" t="s">
        <v>129</v>
      </c>
      <c r="B26" s="62"/>
      <c r="C26" s="62"/>
      <c r="D26" s="62"/>
      <c r="E26" s="62"/>
    </row>
    <row r="27" spans="1:9" ht="14.15" customHeight="1">
      <c r="E27" s="63"/>
    </row>
    <row r="28" spans="1:9" ht="15.9" customHeight="1">
      <c r="A28" s="75" t="s">
        <v>130</v>
      </c>
    </row>
    <row r="29" spans="1:9" ht="15.9" customHeight="1">
      <c r="A29" s="55" t="s">
        <v>131</v>
      </c>
      <c r="D29" s="76"/>
      <c r="E29" s="76"/>
      <c r="F29" s="76"/>
      <c r="G29" s="76"/>
      <c r="H29" s="76"/>
      <c r="I29" s="76"/>
    </row>
  </sheetData>
  <hyperlinks>
    <hyperlink ref="D29" r:id="rId1" display="www.gov.scot/publications/local-financial-return/" xr:uid="{D987D35B-B7F0-42A0-B0DF-016C48051FBE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1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23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25</v>
      </c>
      <c r="D9" s="43">
        <v>24</v>
      </c>
      <c r="E9" s="43">
        <v>39</v>
      </c>
      <c r="F9" s="43">
        <v>13</v>
      </c>
      <c r="G9" s="44">
        <f>SUM(C9:F9)</f>
        <v>101</v>
      </c>
      <c r="H9" s="43">
        <v>354</v>
      </c>
      <c r="I9" s="38">
        <f>SUM(G9:H9)</f>
        <v>455</v>
      </c>
      <c r="K9" s="46">
        <v>455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-6</v>
      </c>
      <c r="F11" s="43">
        <v>0</v>
      </c>
      <c r="G11" s="44">
        <f>SUM(C11:F11)</f>
        <v>-6</v>
      </c>
      <c r="H11" s="43">
        <v>0</v>
      </c>
      <c r="I11" s="38">
        <f>SUM(G11:H11)</f>
        <v>-6</v>
      </c>
      <c r="K11" s="46">
        <v>-6</v>
      </c>
      <c r="L11" s="46">
        <f>K11-I11</f>
        <v>0</v>
      </c>
    </row>
    <row r="12" spans="2:12" s="33" customFormat="1" ht="16" customHeight="1">
      <c r="B12" s="34" t="s">
        <v>62</v>
      </c>
      <c r="C12" s="43">
        <v>204</v>
      </c>
      <c r="D12" s="43">
        <v>369</v>
      </c>
      <c r="E12" s="43">
        <v>1400</v>
      </c>
      <c r="F12" s="43">
        <v>95</v>
      </c>
      <c r="G12" s="44">
        <f>SUM(C12:F12)</f>
        <v>2068</v>
      </c>
      <c r="H12" s="43">
        <v>5006</v>
      </c>
      <c r="I12" s="38">
        <f>SUM(G12:H12)</f>
        <v>7074</v>
      </c>
      <c r="K12" s="46">
        <f>K13-SUM(K9,K11)</f>
        <v>7074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229</v>
      </c>
      <c r="D13" s="38">
        <f t="shared" si="0"/>
        <v>393</v>
      </c>
      <c r="E13" s="38">
        <f t="shared" si="0"/>
        <v>1433</v>
      </c>
      <c r="F13" s="38">
        <f t="shared" si="0"/>
        <v>108</v>
      </c>
      <c r="G13" s="38">
        <f t="shared" si="0"/>
        <v>2163</v>
      </c>
      <c r="H13" s="38">
        <f t="shared" si="0"/>
        <v>5360</v>
      </c>
      <c r="I13" s="38">
        <f t="shared" si="0"/>
        <v>7523</v>
      </c>
      <c r="K13" s="42">
        <v>7523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229</v>
      </c>
      <c r="D15" s="38">
        <f t="shared" si="1"/>
        <v>393</v>
      </c>
      <c r="E15" s="38">
        <f t="shared" si="1"/>
        <v>1433</v>
      </c>
      <c r="F15" s="38">
        <f t="shared" si="1"/>
        <v>108</v>
      </c>
      <c r="G15" s="38">
        <f t="shared" si="1"/>
        <v>2163</v>
      </c>
      <c r="H15" s="38">
        <f t="shared" si="1"/>
        <v>5360</v>
      </c>
      <c r="I15" s="38">
        <f t="shared" si="1"/>
        <v>7523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-290</v>
      </c>
      <c r="D21" s="43">
        <v>-268</v>
      </c>
      <c r="E21" s="43">
        <v>-866</v>
      </c>
      <c r="F21" s="43">
        <v>-47</v>
      </c>
      <c r="G21" s="44">
        <f>SUM(C21:F21)</f>
        <v>-1471</v>
      </c>
      <c r="H21" s="43">
        <v>-1319</v>
      </c>
      <c r="I21" s="38">
        <f>SUM(G21:H21)</f>
        <v>-2790</v>
      </c>
      <c r="K21" s="46">
        <f>K22-K18-K20</f>
        <v>-2790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-290</v>
      </c>
      <c r="D22" s="38">
        <f t="shared" si="2"/>
        <v>-268</v>
      </c>
      <c r="E22" s="38">
        <f t="shared" si="2"/>
        <v>-866</v>
      </c>
      <c r="F22" s="38">
        <f t="shared" si="2"/>
        <v>-47</v>
      </c>
      <c r="G22" s="38">
        <f t="shared" si="2"/>
        <v>-1471</v>
      </c>
      <c r="H22" s="38">
        <f t="shared" si="2"/>
        <v>-1319</v>
      </c>
      <c r="I22" s="38">
        <f t="shared" si="2"/>
        <v>-2790</v>
      </c>
      <c r="K22" s="42">
        <v>-2790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-290</v>
      </c>
      <c r="D24" s="38">
        <f t="shared" si="3"/>
        <v>-268</v>
      </c>
      <c r="E24" s="38">
        <f t="shared" si="3"/>
        <v>-866</v>
      </c>
      <c r="F24" s="38">
        <f t="shared" si="3"/>
        <v>-47</v>
      </c>
      <c r="G24" s="38">
        <f t="shared" si="3"/>
        <v>-1471</v>
      </c>
      <c r="H24" s="38">
        <f t="shared" si="3"/>
        <v>-1319</v>
      </c>
      <c r="I24" s="38">
        <f t="shared" si="3"/>
        <v>-2790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-61</v>
      </c>
      <c r="D26" s="41">
        <f t="shared" si="4"/>
        <v>125</v>
      </c>
      <c r="E26" s="41">
        <f t="shared" si="4"/>
        <v>567</v>
      </c>
      <c r="F26" s="41">
        <f t="shared" si="4"/>
        <v>61</v>
      </c>
      <c r="G26" s="41">
        <f t="shared" si="4"/>
        <v>692</v>
      </c>
      <c r="H26" s="41">
        <f t="shared" si="4"/>
        <v>4041</v>
      </c>
      <c r="I26" s="41">
        <f t="shared" si="4"/>
        <v>4733</v>
      </c>
      <c r="K26" s="42">
        <v>4733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300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-268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79" priority="2">
      <formula>$E$3&lt;&gt;0</formula>
    </cfRule>
  </conditionalFormatting>
  <conditionalFormatting sqref="K9:L9 K11:L13 K18:L18 K26:L26 K20:L22">
    <cfRule type="expression" dxfId="78" priority="4">
      <formula>$L9&lt;&gt;0</formula>
    </cfRule>
  </conditionalFormatting>
  <conditionalFormatting sqref="K6:L7">
    <cfRule type="expression" dxfId="77" priority="3">
      <formula>SUM($L$9:$L$26)&lt;&gt;0</formula>
    </cfRule>
  </conditionalFormatting>
  <conditionalFormatting sqref="K36 K39">
    <cfRule type="cellIs" dxfId="76" priority="8" operator="equal">
      <formula>"FAIL"</formula>
    </cfRule>
  </conditionalFormatting>
  <conditionalFormatting sqref="C9:F9 C11:F12 H9 H11:H12 C18:F18 C20:F21 H18 H20:H21 C36:E36 H36 D39">
    <cfRule type="expression" dxfId="75" priority="1">
      <formula>VLOOKUP($B$3,#REF!, 12, FALSE)="No"</formula>
    </cfRule>
  </conditionalFormatting>
  <dataValidations count="3">
    <dataValidation type="list" allowBlank="1" showInputMessage="1" showErrorMessage="1" sqref="H3" xr:uid="{00000000-0002-0000-13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3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3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2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24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331</v>
      </c>
      <c r="D9" s="43">
        <v>448</v>
      </c>
      <c r="E9" s="43">
        <v>54</v>
      </c>
      <c r="F9" s="43">
        <v>0</v>
      </c>
      <c r="G9" s="44">
        <f>SUM(C9:F9)</f>
        <v>833</v>
      </c>
      <c r="H9" s="43">
        <v>329</v>
      </c>
      <c r="I9" s="38">
        <f>SUM(G9:H9)</f>
        <v>1162</v>
      </c>
      <c r="K9" s="46">
        <v>1162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508</v>
      </c>
      <c r="D12" s="43">
        <v>872</v>
      </c>
      <c r="E12" s="43">
        <v>418</v>
      </c>
      <c r="F12" s="43">
        <v>0</v>
      </c>
      <c r="G12" s="44">
        <f>SUM(C12:F12)</f>
        <v>1798</v>
      </c>
      <c r="H12" s="43">
        <v>4746</v>
      </c>
      <c r="I12" s="38">
        <f>SUM(G12:H12)</f>
        <v>6544</v>
      </c>
      <c r="K12" s="46">
        <f>K13-SUM(K9,K11)</f>
        <v>6544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839</v>
      </c>
      <c r="D13" s="38">
        <f t="shared" si="0"/>
        <v>1320</v>
      </c>
      <c r="E13" s="38">
        <f t="shared" si="0"/>
        <v>472</v>
      </c>
      <c r="F13" s="38">
        <f t="shared" si="0"/>
        <v>0</v>
      </c>
      <c r="G13" s="38">
        <f t="shared" si="0"/>
        <v>2631</v>
      </c>
      <c r="H13" s="38">
        <f t="shared" si="0"/>
        <v>5075</v>
      </c>
      <c r="I13" s="38">
        <f t="shared" si="0"/>
        <v>7706</v>
      </c>
      <c r="K13" s="42">
        <v>7706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839</v>
      </c>
      <c r="D15" s="38">
        <f t="shared" si="1"/>
        <v>1320</v>
      </c>
      <c r="E15" s="38">
        <f t="shared" si="1"/>
        <v>472</v>
      </c>
      <c r="F15" s="38">
        <f t="shared" si="1"/>
        <v>0</v>
      </c>
      <c r="G15" s="38">
        <f t="shared" si="1"/>
        <v>2631</v>
      </c>
      <c r="H15" s="38">
        <f t="shared" si="1"/>
        <v>5075</v>
      </c>
      <c r="I15" s="38">
        <f t="shared" si="1"/>
        <v>7706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-757</v>
      </c>
      <c r="D21" s="43">
        <v>-925</v>
      </c>
      <c r="E21" s="43">
        <v>1</v>
      </c>
      <c r="F21" s="43">
        <v>0</v>
      </c>
      <c r="G21" s="44">
        <f>SUM(C21:F21)</f>
        <v>-1681</v>
      </c>
      <c r="H21" s="43">
        <v>-3907</v>
      </c>
      <c r="I21" s="38">
        <f>SUM(G21:H21)</f>
        <v>-5588</v>
      </c>
      <c r="K21" s="46">
        <f>K22-K18-K20</f>
        <v>-5588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-757</v>
      </c>
      <c r="D22" s="38">
        <f t="shared" si="2"/>
        <v>-925</v>
      </c>
      <c r="E22" s="38">
        <f t="shared" si="2"/>
        <v>1</v>
      </c>
      <c r="F22" s="38">
        <f t="shared" si="2"/>
        <v>0</v>
      </c>
      <c r="G22" s="38">
        <f t="shared" si="2"/>
        <v>-1681</v>
      </c>
      <c r="H22" s="38">
        <f t="shared" si="2"/>
        <v>-3907</v>
      </c>
      <c r="I22" s="38">
        <f t="shared" si="2"/>
        <v>-5588</v>
      </c>
      <c r="K22" s="42">
        <v>-5588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-757</v>
      </c>
      <c r="D24" s="38">
        <f t="shared" si="3"/>
        <v>-925</v>
      </c>
      <c r="E24" s="38">
        <f t="shared" si="3"/>
        <v>1</v>
      </c>
      <c r="F24" s="38">
        <f t="shared" si="3"/>
        <v>0</v>
      </c>
      <c r="G24" s="38">
        <f t="shared" si="3"/>
        <v>-1681</v>
      </c>
      <c r="H24" s="38">
        <f t="shared" si="3"/>
        <v>-3907</v>
      </c>
      <c r="I24" s="38">
        <f t="shared" si="3"/>
        <v>-5588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82</v>
      </c>
      <c r="D26" s="41">
        <f t="shared" si="4"/>
        <v>395</v>
      </c>
      <c r="E26" s="41">
        <f t="shared" si="4"/>
        <v>473</v>
      </c>
      <c r="F26" s="41">
        <f t="shared" si="4"/>
        <v>0</v>
      </c>
      <c r="G26" s="41">
        <f t="shared" si="4"/>
        <v>950</v>
      </c>
      <c r="H26" s="41">
        <f t="shared" si="4"/>
        <v>1168</v>
      </c>
      <c r="I26" s="41">
        <f t="shared" si="4"/>
        <v>2118</v>
      </c>
      <c r="K26" s="42">
        <v>2118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-925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74" priority="2">
      <formula>$E$3&lt;&gt;0</formula>
    </cfRule>
  </conditionalFormatting>
  <conditionalFormatting sqref="K9:L9 K11:L13 K18:L18 K26:L26 K20:L22">
    <cfRule type="expression" dxfId="73" priority="4">
      <formula>$L9&lt;&gt;0</formula>
    </cfRule>
  </conditionalFormatting>
  <conditionalFormatting sqref="K6:L7">
    <cfRule type="expression" dxfId="72" priority="3">
      <formula>SUM($L$9:$L$26)&lt;&gt;0</formula>
    </cfRule>
  </conditionalFormatting>
  <conditionalFormatting sqref="K36 K39">
    <cfRule type="cellIs" dxfId="71" priority="8" operator="equal">
      <formula>"FAIL"</formula>
    </cfRule>
  </conditionalFormatting>
  <conditionalFormatting sqref="C9:F9 C11:F12 H9 H11:H12 C18:F18 C20:F21 H18 H20:H21 C36:E36 H36 D39">
    <cfRule type="expression" dxfId="70" priority="1">
      <formula>VLOOKUP($B$3,#REF!, 12, FALSE)="No"</formula>
    </cfRule>
  </conditionalFormatting>
  <dataValidations count="3">
    <dataValidation type="list" allowBlank="1" showInputMessage="1" showErrorMessage="1" sqref="H3" xr:uid="{00000000-0002-0000-14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4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4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3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25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88</v>
      </c>
      <c r="D9" s="43">
        <v>103</v>
      </c>
      <c r="E9" s="43">
        <v>52</v>
      </c>
      <c r="F9" s="43">
        <v>0</v>
      </c>
      <c r="G9" s="44">
        <f>SUM(C9:F9)</f>
        <v>243</v>
      </c>
      <c r="H9" s="43">
        <v>347</v>
      </c>
      <c r="I9" s="38">
        <f>SUM(G9:H9)</f>
        <v>590</v>
      </c>
      <c r="K9" s="46">
        <v>590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-20</v>
      </c>
      <c r="I11" s="38">
        <f>SUM(G11:H11)</f>
        <v>-20</v>
      </c>
      <c r="K11" s="46">
        <v>-20</v>
      </c>
      <c r="L11" s="46">
        <f>K11-I11</f>
        <v>0</v>
      </c>
    </row>
    <row r="12" spans="2:12" s="33" customFormat="1" ht="16" customHeight="1">
      <c r="B12" s="34" t="s">
        <v>62</v>
      </c>
      <c r="C12" s="43">
        <v>728</v>
      </c>
      <c r="D12" s="43">
        <v>865</v>
      </c>
      <c r="E12" s="43">
        <v>712</v>
      </c>
      <c r="F12" s="43">
        <v>75</v>
      </c>
      <c r="G12" s="44">
        <f>SUM(C12:F12)</f>
        <v>2380</v>
      </c>
      <c r="H12" s="43">
        <v>2479</v>
      </c>
      <c r="I12" s="38">
        <f>SUM(G12:H12)</f>
        <v>4859</v>
      </c>
      <c r="K12" s="46">
        <f>K13-SUM(K9,K11)</f>
        <v>4859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816</v>
      </c>
      <c r="D13" s="38">
        <f t="shared" si="0"/>
        <v>968</v>
      </c>
      <c r="E13" s="38">
        <f t="shared" si="0"/>
        <v>764</v>
      </c>
      <c r="F13" s="38">
        <f t="shared" si="0"/>
        <v>75</v>
      </c>
      <c r="G13" s="38">
        <f t="shared" si="0"/>
        <v>2623</v>
      </c>
      <c r="H13" s="38">
        <f t="shared" si="0"/>
        <v>2806</v>
      </c>
      <c r="I13" s="38">
        <f t="shared" si="0"/>
        <v>5429</v>
      </c>
      <c r="K13" s="42">
        <v>5429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816</v>
      </c>
      <c r="D15" s="38">
        <f t="shared" si="1"/>
        <v>968</v>
      </c>
      <c r="E15" s="38">
        <f t="shared" si="1"/>
        <v>764</v>
      </c>
      <c r="F15" s="38">
        <f t="shared" si="1"/>
        <v>75</v>
      </c>
      <c r="G15" s="38">
        <f t="shared" si="1"/>
        <v>2623</v>
      </c>
      <c r="H15" s="38">
        <f t="shared" si="1"/>
        <v>2806</v>
      </c>
      <c r="I15" s="38">
        <f t="shared" si="1"/>
        <v>5429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-206</v>
      </c>
      <c r="I20" s="38">
        <f>SUM(G20:H20)</f>
        <v>-206</v>
      </c>
      <c r="K20" s="46">
        <v>-206</v>
      </c>
      <c r="L20" s="46">
        <f>K20-I20</f>
        <v>0</v>
      </c>
    </row>
    <row r="21" spans="2:17" s="33" customFormat="1" ht="16" customHeight="1">
      <c r="B21" s="34" t="s">
        <v>64</v>
      </c>
      <c r="C21" s="43">
        <v>-694</v>
      </c>
      <c r="D21" s="43">
        <v>-697</v>
      </c>
      <c r="E21" s="43">
        <v>-78</v>
      </c>
      <c r="F21" s="43">
        <v>0</v>
      </c>
      <c r="G21" s="44">
        <f>SUM(C21:F21)</f>
        <v>-1469</v>
      </c>
      <c r="H21" s="43">
        <v>-3575</v>
      </c>
      <c r="I21" s="38">
        <f>SUM(G21:H21)</f>
        <v>-5044</v>
      </c>
      <c r="K21" s="46">
        <f>K22-K18-K20</f>
        <v>-5044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-694</v>
      </c>
      <c r="D22" s="38">
        <f t="shared" si="2"/>
        <v>-697</v>
      </c>
      <c r="E22" s="38">
        <f t="shared" si="2"/>
        <v>-78</v>
      </c>
      <c r="F22" s="38">
        <f t="shared" si="2"/>
        <v>0</v>
      </c>
      <c r="G22" s="38">
        <f t="shared" si="2"/>
        <v>-1469</v>
      </c>
      <c r="H22" s="38">
        <f t="shared" si="2"/>
        <v>-3781</v>
      </c>
      <c r="I22" s="38">
        <f t="shared" si="2"/>
        <v>-5250</v>
      </c>
      <c r="K22" s="42">
        <v>-5250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-694</v>
      </c>
      <c r="D24" s="38">
        <f t="shared" si="3"/>
        <v>-697</v>
      </c>
      <c r="E24" s="38">
        <f t="shared" si="3"/>
        <v>-78</v>
      </c>
      <c r="F24" s="38">
        <f t="shared" si="3"/>
        <v>0</v>
      </c>
      <c r="G24" s="38">
        <f t="shared" si="3"/>
        <v>-1469</v>
      </c>
      <c r="H24" s="38">
        <f t="shared" si="3"/>
        <v>-3781</v>
      </c>
      <c r="I24" s="38">
        <f t="shared" si="3"/>
        <v>-5250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122</v>
      </c>
      <c r="D26" s="41">
        <f t="shared" si="4"/>
        <v>271</v>
      </c>
      <c r="E26" s="41">
        <f t="shared" si="4"/>
        <v>686</v>
      </c>
      <c r="F26" s="41">
        <f t="shared" si="4"/>
        <v>75</v>
      </c>
      <c r="G26" s="41">
        <f t="shared" si="4"/>
        <v>1154</v>
      </c>
      <c r="H26" s="41">
        <f t="shared" si="4"/>
        <v>-975</v>
      </c>
      <c r="I26" s="41">
        <f t="shared" si="4"/>
        <v>179</v>
      </c>
      <c r="K26" s="42">
        <v>179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-692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69" priority="2">
      <formula>$E$3&lt;&gt;0</formula>
    </cfRule>
  </conditionalFormatting>
  <conditionalFormatting sqref="K9:L9 K11:L13 K18:L18 K26:L26 K20:L22">
    <cfRule type="expression" dxfId="68" priority="4">
      <formula>$L9&lt;&gt;0</formula>
    </cfRule>
  </conditionalFormatting>
  <conditionalFormatting sqref="K6:L7">
    <cfRule type="expression" dxfId="67" priority="3">
      <formula>SUM($L$9:$L$26)&lt;&gt;0</formula>
    </cfRule>
  </conditionalFormatting>
  <conditionalFormatting sqref="K36 K39">
    <cfRule type="cellIs" dxfId="66" priority="8" operator="equal">
      <formula>"FAIL"</formula>
    </cfRule>
  </conditionalFormatting>
  <conditionalFormatting sqref="C9:F9 C11:F12 H9 H11:H12 C18:F18 C20:F21 H18 H20:H21 C36:E36 H36 D39">
    <cfRule type="expression" dxfId="65" priority="1">
      <formula>VLOOKUP($B$3,#REF!, 12, FALSE)="No"</formula>
    </cfRule>
  </conditionalFormatting>
  <dataValidations count="3">
    <dataValidation type="list" allowBlank="1" showInputMessage="1" showErrorMessage="1" sqref="H3" xr:uid="{00000000-0002-0000-15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5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5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4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57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28</v>
      </c>
      <c r="D9" s="43">
        <v>28</v>
      </c>
      <c r="E9" s="43">
        <v>40</v>
      </c>
      <c r="F9" s="43">
        <v>3</v>
      </c>
      <c r="G9" s="44">
        <f>SUM(C9:F9)</f>
        <v>99</v>
      </c>
      <c r="H9" s="43">
        <v>328</v>
      </c>
      <c r="I9" s="38">
        <f>SUM(G9:H9)</f>
        <v>427</v>
      </c>
      <c r="K9" s="46">
        <v>427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-8</v>
      </c>
      <c r="D11" s="43">
        <v>0</v>
      </c>
      <c r="E11" s="43">
        <v>0</v>
      </c>
      <c r="F11" s="43">
        <v>-30</v>
      </c>
      <c r="G11" s="44">
        <f>SUM(C11:F11)</f>
        <v>-38</v>
      </c>
      <c r="H11" s="43">
        <v>-81</v>
      </c>
      <c r="I11" s="38">
        <f>SUM(G11:H11)</f>
        <v>-119</v>
      </c>
      <c r="K11" s="46">
        <v>-119</v>
      </c>
      <c r="L11" s="46">
        <f>K11-I11</f>
        <v>0</v>
      </c>
    </row>
    <row r="12" spans="2:12" s="33" customFormat="1" ht="16" customHeight="1">
      <c r="B12" s="34" t="s">
        <v>62</v>
      </c>
      <c r="C12" s="43">
        <v>466</v>
      </c>
      <c r="D12" s="43">
        <v>500</v>
      </c>
      <c r="E12" s="43">
        <v>309</v>
      </c>
      <c r="F12" s="43">
        <v>191</v>
      </c>
      <c r="G12" s="44">
        <f>SUM(C12:F12)</f>
        <v>1466</v>
      </c>
      <c r="H12" s="43">
        <v>8951</v>
      </c>
      <c r="I12" s="38">
        <f>SUM(G12:H12)</f>
        <v>10417</v>
      </c>
      <c r="K12" s="46">
        <f>K13-SUM(K9,K11)</f>
        <v>10417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486</v>
      </c>
      <c r="D13" s="38">
        <f t="shared" si="0"/>
        <v>528</v>
      </c>
      <c r="E13" s="38">
        <f t="shared" si="0"/>
        <v>349</v>
      </c>
      <c r="F13" s="38">
        <f t="shared" si="0"/>
        <v>164</v>
      </c>
      <c r="G13" s="38">
        <f t="shared" si="0"/>
        <v>1527</v>
      </c>
      <c r="H13" s="38">
        <f t="shared" si="0"/>
        <v>9198</v>
      </c>
      <c r="I13" s="38">
        <f t="shared" si="0"/>
        <v>10725</v>
      </c>
      <c r="K13" s="42">
        <v>10725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486</v>
      </c>
      <c r="D15" s="38">
        <f t="shared" si="1"/>
        <v>528</v>
      </c>
      <c r="E15" s="38">
        <f t="shared" si="1"/>
        <v>349</v>
      </c>
      <c r="F15" s="38">
        <f t="shared" si="1"/>
        <v>164</v>
      </c>
      <c r="G15" s="38">
        <f t="shared" si="1"/>
        <v>1527</v>
      </c>
      <c r="H15" s="38">
        <f t="shared" si="1"/>
        <v>9198</v>
      </c>
      <c r="I15" s="38">
        <f t="shared" si="1"/>
        <v>10725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-255</v>
      </c>
      <c r="D21" s="43">
        <v>-322</v>
      </c>
      <c r="E21" s="43">
        <v>-7</v>
      </c>
      <c r="F21" s="43">
        <v>-349</v>
      </c>
      <c r="G21" s="44">
        <f>SUM(C21:F21)</f>
        <v>-933</v>
      </c>
      <c r="H21" s="43">
        <v>-7648</v>
      </c>
      <c r="I21" s="38">
        <f>SUM(G21:H21)</f>
        <v>-8581</v>
      </c>
      <c r="K21" s="46">
        <f>K22-K18-K20</f>
        <v>-8581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-255</v>
      </c>
      <c r="D22" s="38">
        <f t="shared" si="2"/>
        <v>-322</v>
      </c>
      <c r="E22" s="38">
        <f t="shared" si="2"/>
        <v>-7</v>
      </c>
      <c r="F22" s="38">
        <f t="shared" si="2"/>
        <v>-349</v>
      </c>
      <c r="G22" s="38">
        <f t="shared" si="2"/>
        <v>-933</v>
      </c>
      <c r="H22" s="38">
        <f t="shared" si="2"/>
        <v>-7648</v>
      </c>
      <c r="I22" s="38">
        <f t="shared" si="2"/>
        <v>-8581</v>
      </c>
      <c r="K22" s="42">
        <v>-8581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-255</v>
      </c>
      <c r="D24" s="38">
        <f t="shared" si="3"/>
        <v>-322</v>
      </c>
      <c r="E24" s="38">
        <f t="shared" si="3"/>
        <v>-7</v>
      </c>
      <c r="F24" s="38">
        <f t="shared" si="3"/>
        <v>-349</v>
      </c>
      <c r="G24" s="38">
        <f t="shared" si="3"/>
        <v>-933</v>
      </c>
      <c r="H24" s="38">
        <f t="shared" si="3"/>
        <v>-7648</v>
      </c>
      <c r="I24" s="38">
        <f t="shared" si="3"/>
        <v>-8581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231</v>
      </c>
      <c r="D26" s="41">
        <f t="shared" si="4"/>
        <v>206</v>
      </c>
      <c r="E26" s="41">
        <f t="shared" si="4"/>
        <v>342</v>
      </c>
      <c r="F26" s="41">
        <f t="shared" si="4"/>
        <v>-185</v>
      </c>
      <c r="G26" s="41">
        <f t="shared" si="4"/>
        <v>594</v>
      </c>
      <c r="H26" s="41">
        <f t="shared" si="4"/>
        <v>1550</v>
      </c>
      <c r="I26" s="41">
        <f t="shared" si="4"/>
        <v>2144</v>
      </c>
      <c r="K26" s="42">
        <v>2144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-321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64" priority="2">
      <formula>$E$3&lt;&gt;0</formula>
    </cfRule>
  </conditionalFormatting>
  <conditionalFormatting sqref="K9:L9 K11:L13 K18:L18 K26:L26 K20:L22">
    <cfRule type="expression" dxfId="63" priority="4">
      <formula>$L9&lt;&gt;0</formula>
    </cfRule>
  </conditionalFormatting>
  <conditionalFormatting sqref="K6:L7">
    <cfRule type="expression" dxfId="62" priority="3">
      <formula>SUM($L$9:$L$26)&lt;&gt;0</formula>
    </cfRule>
  </conditionalFormatting>
  <conditionalFormatting sqref="K36 K39">
    <cfRule type="cellIs" dxfId="61" priority="8" operator="equal">
      <formula>"FAIL"</formula>
    </cfRule>
  </conditionalFormatting>
  <conditionalFormatting sqref="C9:F9 C11:F12 H9 H11:H12 C18:F18 C20:F21 H18 H20:H21 C36:E36 H36 D39">
    <cfRule type="expression" dxfId="60" priority="1">
      <formula>VLOOKUP($B$3,#REF!, 12, FALSE)="No"</formula>
    </cfRule>
  </conditionalFormatting>
  <dataValidations count="3">
    <dataValidation type="list" allowBlank="1" showInputMessage="1" showErrorMessage="1" sqref="H3" xr:uid="{00000000-0002-0000-16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6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6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5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26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68</v>
      </c>
      <c r="D9" s="43">
        <v>113</v>
      </c>
      <c r="E9" s="43">
        <v>29</v>
      </c>
      <c r="F9" s="43">
        <v>0</v>
      </c>
      <c r="G9" s="44">
        <f>SUM(C9:F9)</f>
        <v>210</v>
      </c>
      <c r="H9" s="43">
        <v>608</v>
      </c>
      <c r="I9" s="38">
        <f>SUM(G9:H9)</f>
        <v>818</v>
      </c>
      <c r="K9" s="46">
        <v>818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-15</v>
      </c>
      <c r="F11" s="43">
        <v>0</v>
      </c>
      <c r="G11" s="44">
        <f>SUM(C11:F11)</f>
        <v>-15</v>
      </c>
      <c r="H11" s="43">
        <v>-61</v>
      </c>
      <c r="I11" s="38">
        <f>SUM(G11:H11)</f>
        <v>-76</v>
      </c>
      <c r="K11" s="46">
        <v>-76</v>
      </c>
      <c r="L11" s="46">
        <f>K11-I11</f>
        <v>0</v>
      </c>
    </row>
    <row r="12" spans="2:12" s="33" customFormat="1" ht="16" customHeight="1">
      <c r="B12" s="34" t="s">
        <v>62</v>
      </c>
      <c r="C12" s="43">
        <v>578</v>
      </c>
      <c r="D12" s="43">
        <v>851</v>
      </c>
      <c r="E12" s="43">
        <v>482</v>
      </c>
      <c r="F12" s="43">
        <v>79</v>
      </c>
      <c r="G12" s="44">
        <f>SUM(C12:F12)</f>
        <v>1990</v>
      </c>
      <c r="H12" s="43">
        <v>8997</v>
      </c>
      <c r="I12" s="38">
        <f>SUM(G12:H12)</f>
        <v>10987</v>
      </c>
      <c r="K12" s="46">
        <f>K13-SUM(K9,K11)</f>
        <v>10987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646</v>
      </c>
      <c r="D13" s="38">
        <f t="shared" si="0"/>
        <v>964</v>
      </c>
      <c r="E13" s="38">
        <f t="shared" si="0"/>
        <v>496</v>
      </c>
      <c r="F13" s="38">
        <f t="shared" si="0"/>
        <v>79</v>
      </c>
      <c r="G13" s="38">
        <f t="shared" si="0"/>
        <v>2185</v>
      </c>
      <c r="H13" s="38">
        <f t="shared" si="0"/>
        <v>9544</v>
      </c>
      <c r="I13" s="38">
        <f t="shared" si="0"/>
        <v>11729</v>
      </c>
      <c r="K13" s="42">
        <v>11729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646</v>
      </c>
      <c r="D15" s="38">
        <f t="shared" si="1"/>
        <v>964</v>
      </c>
      <c r="E15" s="38">
        <f t="shared" si="1"/>
        <v>496</v>
      </c>
      <c r="F15" s="38">
        <f t="shared" si="1"/>
        <v>79</v>
      </c>
      <c r="G15" s="38">
        <f t="shared" si="1"/>
        <v>2185</v>
      </c>
      <c r="H15" s="38">
        <f t="shared" si="1"/>
        <v>9544</v>
      </c>
      <c r="I15" s="38">
        <f t="shared" si="1"/>
        <v>11729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-772</v>
      </c>
      <c r="D21" s="43">
        <v>-646</v>
      </c>
      <c r="E21" s="43">
        <v>-122</v>
      </c>
      <c r="F21" s="43">
        <v>0</v>
      </c>
      <c r="G21" s="44">
        <f>SUM(C21:F21)</f>
        <v>-1540</v>
      </c>
      <c r="H21" s="43">
        <v>-4191</v>
      </c>
      <c r="I21" s="38">
        <f>SUM(G21:H21)</f>
        <v>-5731</v>
      </c>
      <c r="K21" s="46">
        <f>K22-K18-K20</f>
        <v>-5731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-772</v>
      </c>
      <c r="D22" s="38">
        <f t="shared" si="2"/>
        <v>-646</v>
      </c>
      <c r="E22" s="38">
        <f t="shared" si="2"/>
        <v>-122</v>
      </c>
      <c r="F22" s="38">
        <f t="shared" si="2"/>
        <v>0</v>
      </c>
      <c r="G22" s="38">
        <f t="shared" si="2"/>
        <v>-1540</v>
      </c>
      <c r="H22" s="38">
        <f t="shared" si="2"/>
        <v>-4191</v>
      </c>
      <c r="I22" s="38">
        <f t="shared" si="2"/>
        <v>-5731</v>
      </c>
      <c r="K22" s="42">
        <v>-5731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-772</v>
      </c>
      <c r="D24" s="38">
        <f t="shared" si="3"/>
        <v>-646</v>
      </c>
      <c r="E24" s="38">
        <f t="shared" si="3"/>
        <v>-122</v>
      </c>
      <c r="F24" s="38">
        <f t="shared" si="3"/>
        <v>0</v>
      </c>
      <c r="G24" s="38">
        <f t="shared" si="3"/>
        <v>-1540</v>
      </c>
      <c r="H24" s="38">
        <f t="shared" si="3"/>
        <v>-4191</v>
      </c>
      <c r="I24" s="38">
        <f t="shared" si="3"/>
        <v>-5731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-126</v>
      </c>
      <c r="D26" s="41">
        <f t="shared" si="4"/>
        <v>318</v>
      </c>
      <c r="E26" s="41">
        <f t="shared" si="4"/>
        <v>374</v>
      </c>
      <c r="F26" s="41">
        <f t="shared" si="4"/>
        <v>79</v>
      </c>
      <c r="G26" s="41">
        <f t="shared" si="4"/>
        <v>645</v>
      </c>
      <c r="H26" s="41">
        <f t="shared" si="4"/>
        <v>5353</v>
      </c>
      <c r="I26" s="41">
        <f t="shared" si="4"/>
        <v>5998</v>
      </c>
      <c r="K26" s="42">
        <v>5998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-630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59" priority="2">
      <formula>$E$3&lt;&gt;0</formula>
    </cfRule>
  </conditionalFormatting>
  <conditionalFormatting sqref="K9:L9 K11:L13 K18:L18 K26:L26 K20:L22">
    <cfRule type="expression" dxfId="58" priority="4">
      <formula>$L9&lt;&gt;0</formula>
    </cfRule>
  </conditionalFormatting>
  <conditionalFormatting sqref="K6:L7">
    <cfRule type="expression" dxfId="57" priority="3">
      <formula>SUM($L$9:$L$26)&lt;&gt;0</formula>
    </cfRule>
  </conditionalFormatting>
  <conditionalFormatting sqref="K36 K39">
    <cfRule type="cellIs" dxfId="56" priority="8" operator="equal">
      <formula>"FAIL"</formula>
    </cfRule>
  </conditionalFormatting>
  <conditionalFormatting sqref="C9:F9 C11:F12 H9 H11:H12 C18:F18 C20:F21 H18 H20:H21 C36:E36 H36 D39">
    <cfRule type="expression" dxfId="55" priority="1">
      <formula>VLOOKUP($B$3,#REF!, 12, FALSE)="No"</formula>
    </cfRule>
  </conditionalFormatting>
  <dataValidations count="3">
    <dataValidation type="list" allowBlank="1" showInputMessage="1" showErrorMessage="1" sqref="H3" xr:uid="{00000000-0002-0000-17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7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7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6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27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110</v>
      </c>
      <c r="D9" s="43">
        <v>53</v>
      </c>
      <c r="E9" s="43">
        <v>36</v>
      </c>
      <c r="F9" s="43">
        <v>0</v>
      </c>
      <c r="G9" s="44">
        <f>SUM(C9:F9)</f>
        <v>199</v>
      </c>
      <c r="H9" s="43">
        <v>437</v>
      </c>
      <c r="I9" s="38">
        <f>SUM(G9:H9)</f>
        <v>636</v>
      </c>
      <c r="K9" s="46">
        <v>636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-97</v>
      </c>
      <c r="D11" s="43">
        <v>-3</v>
      </c>
      <c r="E11" s="43">
        <v>-2</v>
      </c>
      <c r="F11" s="43">
        <v>0</v>
      </c>
      <c r="G11" s="44">
        <f>SUM(C11:F11)</f>
        <v>-102</v>
      </c>
      <c r="H11" s="43">
        <v>-3129</v>
      </c>
      <c r="I11" s="38">
        <f>SUM(G11:H11)</f>
        <v>-3231</v>
      </c>
      <c r="K11" s="46">
        <v>-3231</v>
      </c>
      <c r="L11" s="46">
        <f>K11-I11</f>
        <v>0</v>
      </c>
    </row>
    <row r="12" spans="2:12" s="33" customFormat="1" ht="16" customHeight="1">
      <c r="B12" s="34" t="s">
        <v>62</v>
      </c>
      <c r="C12" s="43">
        <v>1579</v>
      </c>
      <c r="D12" s="43">
        <v>1463</v>
      </c>
      <c r="E12" s="43">
        <v>737</v>
      </c>
      <c r="F12" s="43">
        <v>0</v>
      </c>
      <c r="G12" s="44">
        <f>SUM(C12:F12)</f>
        <v>3779</v>
      </c>
      <c r="H12" s="43">
        <v>18305</v>
      </c>
      <c r="I12" s="38">
        <f>SUM(G12:H12)</f>
        <v>22084</v>
      </c>
      <c r="K12" s="46">
        <f>K13-SUM(K9,K11)</f>
        <v>22084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1592</v>
      </c>
      <c r="D13" s="38">
        <f t="shared" si="0"/>
        <v>1513</v>
      </c>
      <c r="E13" s="38">
        <f t="shared" si="0"/>
        <v>771</v>
      </c>
      <c r="F13" s="38">
        <f t="shared" si="0"/>
        <v>0</v>
      </c>
      <c r="G13" s="38">
        <f t="shared" si="0"/>
        <v>3876</v>
      </c>
      <c r="H13" s="38">
        <f t="shared" si="0"/>
        <v>15613</v>
      </c>
      <c r="I13" s="38">
        <f t="shared" si="0"/>
        <v>19489</v>
      </c>
      <c r="K13" s="42">
        <v>19489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1592</v>
      </c>
      <c r="D15" s="38">
        <f t="shared" si="1"/>
        <v>1513</v>
      </c>
      <c r="E15" s="38">
        <f t="shared" si="1"/>
        <v>771</v>
      </c>
      <c r="F15" s="38">
        <f t="shared" si="1"/>
        <v>0</v>
      </c>
      <c r="G15" s="38">
        <f t="shared" si="1"/>
        <v>3876</v>
      </c>
      <c r="H15" s="38">
        <f t="shared" si="1"/>
        <v>15613</v>
      </c>
      <c r="I15" s="38">
        <f t="shared" si="1"/>
        <v>19489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-1639</v>
      </c>
      <c r="D21" s="43">
        <v>-1385</v>
      </c>
      <c r="E21" s="43">
        <v>-11</v>
      </c>
      <c r="F21" s="43">
        <v>0</v>
      </c>
      <c r="G21" s="44">
        <f>SUM(C21:F21)</f>
        <v>-3035</v>
      </c>
      <c r="H21" s="43">
        <v>-6954</v>
      </c>
      <c r="I21" s="38">
        <f>SUM(G21:H21)</f>
        <v>-9989</v>
      </c>
      <c r="K21" s="46">
        <f>K22-K18-K20</f>
        <v>-9989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-1639</v>
      </c>
      <c r="D22" s="38">
        <f t="shared" si="2"/>
        <v>-1385</v>
      </c>
      <c r="E22" s="38">
        <f t="shared" si="2"/>
        <v>-11</v>
      </c>
      <c r="F22" s="38">
        <f t="shared" si="2"/>
        <v>0</v>
      </c>
      <c r="G22" s="38">
        <f t="shared" si="2"/>
        <v>-3035</v>
      </c>
      <c r="H22" s="38">
        <f t="shared" si="2"/>
        <v>-6954</v>
      </c>
      <c r="I22" s="38">
        <f t="shared" si="2"/>
        <v>-9989</v>
      </c>
      <c r="K22" s="42">
        <v>-9989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-1639</v>
      </c>
      <c r="D24" s="38">
        <f t="shared" si="3"/>
        <v>-1385</v>
      </c>
      <c r="E24" s="38">
        <f t="shared" si="3"/>
        <v>-11</v>
      </c>
      <c r="F24" s="38">
        <f t="shared" si="3"/>
        <v>0</v>
      </c>
      <c r="G24" s="38">
        <f t="shared" si="3"/>
        <v>-3035</v>
      </c>
      <c r="H24" s="38">
        <f t="shared" si="3"/>
        <v>-6954</v>
      </c>
      <c r="I24" s="38">
        <f t="shared" si="3"/>
        <v>-9989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-47</v>
      </c>
      <c r="D26" s="41">
        <f t="shared" si="4"/>
        <v>128</v>
      </c>
      <c r="E26" s="41">
        <f t="shared" si="4"/>
        <v>760</v>
      </c>
      <c r="F26" s="41">
        <f t="shared" si="4"/>
        <v>0</v>
      </c>
      <c r="G26" s="41">
        <f t="shared" si="4"/>
        <v>841</v>
      </c>
      <c r="H26" s="41">
        <f t="shared" si="4"/>
        <v>8659</v>
      </c>
      <c r="I26" s="41">
        <f t="shared" si="4"/>
        <v>9500</v>
      </c>
      <c r="K26" s="42">
        <v>9500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13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-1369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54" priority="2">
      <formula>$E$3&lt;&gt;0</formula>
    </cfRule>
  </conditionalFormatting>
  <conditionalFormatting sqref="K9:L9 K11:L13 K18:L18 K26:L26 K20:L22">
    <cfRule type="expression" dxfId="53" priority="4">
      <formula>$L9&lt;&gt;0</formula>
    </cfRule>
  </conditionalFormatting>
  <conditionalFormatting sqref="K6:L7">
    <cfRule type="expression" dxfId="52" priority="3">
      <formula>SUM($L$9:$L$26)&lt;&gt;0</formula>
    </cfRule>
  </conditionalFormatting>
  <conditionalFormatting sqref="K36 K39">
    <cfRule type="cellIs" dxfId="51" priority="8" operator="equal">
      <formula>"FAIL"</formula>
    </cfRule>
  </conditionalFormatting>
  <conditionalFormatting sqref="C9:F9 C11:F12 H9 H11:H12 C18:F18 C20:F21 H18 H20:H21 C36:E36 H36 D39">
    <cfRule type="expression" dxfId="50" priority="1">
      <formula>VLOOKUP($B$3,#REF!, 12, FALSE)="No"</formula>
    </cfRule>
  </conditionalFormatting>
  <dataValidations count="3">
    <dataValidation type="list" allowBlank="1" showInputMessage="1" showErrorMessage="1" sqref="H3" xr:uid="{00000000-0002-0000-18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8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8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7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28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9</v>
      </c>
      <c r="D9" s="43">
        <v>15</v>
      </c>
      <c r="E9" s="43">
        <v>230</v>
      </c>
      <c r="F9" s="43">
        <v>0</v>
      </c>
      <c r="G9" s="44">
        <f>SUM(C9:F9)</f>
        <v>254</v>
      </c>
      <c r="H9" s="43">
        <v>156</v>
      </c>
      <c r="I9" s="38">
        <f>SUM(G9:H9)</f>
        <v>410</v>
      </c>
      <c r="K9" s="46">
        <v>410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245</v>
      </c>
      <c r="D12" s="43">
        <v>392</v>
      </c>
      <c r="E12" s="43">
        <v>1321</v>
      </c>
      <c r="F12" s="43">
        <v>0</v>
      </c>
      <c r="G12" s="44">
        <f>SUM(C12:F12)</f>
        <v>1958</v>
      </c>
      <c r="H12" s="43">
        <v>2811</v>
      </c>
      <c r="I12" s="38">
        <f>SUM(G12:H12)</f>
        <v>4769</v>
      </c>
      <c r="K12" s="46">
        <f>K13-SUM(K9,K11)</f>
        <v>4769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254</v>
      </c>
      <c r="D13" s="38">
        <f t="shared" si="0"/>
        <v>407</v>
      </c>
      <c r="E13" s="38">
        <f t="shared" si="0"/>
        <v>1551</v>
      </c>
      <c r="F13" s="38">
        <f t="shared" si="0"/>
        <v>0</v>
      </c>
      <c r="G13" s="38">
        <f t="shared" si="0"/>
        <v>2212</v>
      </c>
      <c r="H13" s="38">
        <f t="shared" si="0"/>
        <v>2967</v>
      </c>
      <c r="I13" s="38">
        <f t="shared" si="0"/>
        <v>5179</v>
      </c>
      <c r="K13" s="42">
        <v>5179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254</v>
      </c>
      <c r="D15" s="38">
        <f t="shared" si="1"/>
        <v>407</v>
      </c>
      <c r="E15" s="38">
        <f t="shared" si="1"/>
        <v>1551</v>
      </c>
      <c r="F15" s="38">
        <f t="shared" si="1"/>
        <v>0</v>
      </c>
      <c r="G15" s="38">
        <f t="shared" si="1"/>
        <v>2212</v>
      </c>
      <c r="H15" s="38">
        <f t="shared" si="1"/>
        <v>2967</v>
      </c>
      <c r="I15" s="38">
        <f t="shared" si="1"/>
        <v>5179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-316</v>
      </c>
      <c r="D21" s="43">
        <v>-342</v>
      </c>
      <c r="E21" s="43">
        <v>-684</v>
      </c>
      <c r="F21" s="43">
        <v>0</v>
      </c>
      <c r="G21" s="44">
        <f>SUM(C21:F21)</f>
        <v>-1342</v>
      </c>
      <c r="H21" s="43">
        <v>-1137</v>
      </c>
      <c r="I21" s="38">
        <f>SUM(G21:H21)</f>
        <v>-2479</v>
      </c>
      <c r="K21" s="46">
        <f>K22-K18-K20</f>
        <v>-2479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-316</v>
      </c>
      <c r="D22" s="38">
        <f t="shared" si="2"/>
        <v>-342</v>
      </c>
      <c r="E22" s="38">
        <f t="shared" si="2"/>
        <v>-684</v>
      </c>
      <c r="F22" s="38">
        <f t="shared" si="2"/>
        <v>0</v>
      </c>
      <c r="G22" s="38">
        <f t="shared" si="2"/>
        <v>-1342</v>
      </c>
      <c r="H22" s="38">
        <f t="shared" si="2"/>
        <v>-1137</v>
      </c>
      <c r="I22" s="38">
        <f t="shared" si="2"/>
        <v>-2479</v>
      </c>
      <c r="K22" s="42">
        <v>-2479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-316</v>
      </c>
      <c r="D24" s="38">
        <f t="shared" si="3"/>
        <v>-342</v>
      </c>
      <c r="E24" s="38">
        <f t="shared" si="3"/>
        <v>-684</v>
      </c>
      <c r="F24" s="38">
        <f t="shared" si="3"/>
        <v>0</v>
      </c>
      <c r="G24" s="38">
        <f t="shared" si="3"/>
        <v>-1342</v>
      </c>
      <c r="H24" s="38">
        <f t="shared" si="3"/>
        <v>-1137</v>
      </c>
      <c r="I24" s="38">
        <f t="shared" si="3"/>
        <v>-2479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-62</v>
      </c>
      <c r="D26" s="41">
        <f t="shared" si="4"/>
        <v>65</v>
      </c>
      <c r="E26" s="41">
        <f t="shared" si="4"/>
        <v>867</v>
      </c>
      <c r="F26" s="41">
        <f t="shared" si="4"/>
        <v>0</v>
      </c>
      <c r="G26" s="41">
        <f t="shared" si="4"/>
        <v>870</v>
      </c>
      <c r="H26" s="41">
        <f t="shared" si="4"/>
        <v>1830</v>
      </c>
      <c r="I26" s="41">
        <f t="shared" si="4"/>
        <v>2700</v>
      </c>
      <c r="K26" s="42">
        <v>2700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-342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49" priority="2">
      <formula>$E$3&lt;&gt;0</formula>
    </cfRule>
  </conditionalFormatting>
  <conditionalFormatting sqref="K9:L9 K11:L13 K18:L18 K26:L26 K20:L22">
    <cfRule type="expression" dxfId="48" priority="4">
      <formula>$L9&lt;&gt;0</formula>
    </cfRule>
  </conditionalFormatting>
  <conditionalFormatting sqref="K6:L7">
    <cfRule type="expression" dxfId="47" priority="3">
      <formula>SUM($L$9:$L$26)&lt;&gt;0</formula>
    </cfRule>
  </conditionalFormatting>
  <conditionalFormatting sqref="K36 K39">
    <cfRule type="cellIs" dxfId="46" priority="8" operator="equal">
      <formula>"FAIL"</formula>
    </cfRule>
  </conditionalFormatting>
  <conditionalFormatting sqref="C9:F9 C11:F12 H9 H11:H12 C18:F18 C20:F21 H18 H20:H21 C36:E36 H36 D39">
    <cfRule type="expression" dxfId="45" priority="1">
      <formula>VLOOKUP($B$3,#REF!, 12, FALSE)="No"</formula>
    </cfRule>
  </conditionalFormatting>
  <dataValidations count="3">
    <dataValidation type="list" allowBlank="1" showInputMessage="1" showErrorMessage="1" sqref="H3" xr:uid="{00000000-0002-0000-19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9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9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8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29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77</v>
      </c>
      <c r="D9" s="43">
        <v>123</v>
      </c>
      <c r="E9" s="43">
        <v>371</v>
      </c>
      <c r="F9" s="43">
        <v>11</v>
      </c>
      <c r="G9" s="44">
        <f>SUM(C9:F9)</f>
        <v>582</v>
      </c>
      <c r="H9" s="43">
        <v>413</v>
      </c>
      <c r="I9" s="38">
        <f>SUM(G9:H9)</f>
        <v>995</v>
      </c>
      <c r="K9" s="46">
        <v>995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845</v>
      </c>
      <c r="D12" s="43">
        <v>1377</v>
      </c>
      <c r="E12" s="43">
        <v>5751</v>
      </c>
      <c r="F12" s="43">
        <v>182</v>
      </c>
      <c r="G12" s="44">
        <f>SUM(C12:F12)</f>
        <v>8155</v>
      </c>
      <c r="H12" s="43">
        <v>5792</v>
      </c>
      <c r="I12" s="38">
        <f>SUM(G12:H12)</f>
        <v>13947</v>
      </c>
      <c r="K12" s="46">
        <f>K13-SUM(K9,K11)</f>
        <v>13947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922</v>
      </c>
      <c r="D13" s="38">
        <f t="shared" si="0"/>
        <v>1500</v>
      </c>
      <c r="E13" s="38">
        <f t="shared" si="0"/>
        <v>6122</v>
      </c>
      <c r="F13" s="38">
        <f t="shared" si="0"/>
        <v>193</v>
      </c>
      <c r="G13" s="38">
        <f t="shared" si="0"/>
        <v>8737</v>
      </c>
      <c r="H13" s="38">
        <f t="shared" si="0"/>
        <v>6205</v>
      </c>
      <c r="I13" s="38">
        <f t="shared" si="0"/>
        <v>14942</v>
      </c>
      <c r="K13" s="42">
        <v>14942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922</v>
      </c>
      <c r="D15" s="38">
        <f t="shared" si="1"/>
        <v>1500</v>
      </c>
      <c r="E15" s="38">
        <f t="shared" si="1"/>
        <v>6122</v>
      </c>
      <c r="F15" s="38">
        <f t="shared" si="1"/>
        <v>193</v>
      </c>
      <c r="G15" s="38">
        <f t="shared" si="1"/>
        <v>8737</v>
      </c>
      <c r="H15" s="38">
        <f t="shared" si="1"/>
        <v>6205</v>
      </c>
      <c r="I15" s="38">
        <f t="shared" si="1"/>
        <v>14942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-1238</v>
      </c>
      <c r="D21" s="43">
        <v>-1431</v>
      </c>
      <c r="E21" s="43">
        <v>-5963</v>
      </c>
      <c r="F21" s="43">
        <v>-3</v>
      </c>
      <c r="G21" s="44">
        <f>SUM(C21:F21)</f>
        <v>-8635</v>
      </c>
      <c r="H21" s="43">
        <v>-2326</v>
      </c>
      <c r="I21" s="38">
        <f>SUM(G21:H21)</f>
        <v>-10961</v>
      </c>
      <c r="K21" s="46">
        <f>K22-K18-K20</f>
        <v>-10961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-1238</v>
      </c>
      <c r="D22" s="38">
        <f t="shared" si="2"/>
        <v>-1431</v>
      </c>
      <c r="E22" s="38">
        <f t="shared" si="2"/>
        <v>-5963</v>
      </c>
      <c r="F22" s="38">
        <f t="shared" si="2"/>
        <v>-3</v>
      </c>
      <c r="G22" s="38">
        <f t="shared" si="2"/>
        <v>-8635</v>
      </c>
      <c r="H22" s="38">
        <f t="shared" si="2"/>
        <v>-2326</v>
      </c>
      <c r="I22" s="38">
        <f t="shared" si="2"/>
        <v>-10961</v>
      </c>
      <c r="K22" s="42">
        <v>-10961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-1238</v>
      </c>
      <c r="D24" s="38">
        <f t="shared" si="3"/>
        <v>-1431</v>
      </c>
      <c r="E24" s="38">
        <f t="shared" si="3"/>
        <v>-5963</v>
      </c>
      <c r="F24" s="38">
        <f t="shared" si="3"/>
        <v>-3</v>
      </c>
      <c r="G24" s="38">
        <f t="shared" si="3"/>
        <v>-8635</v>
      </c>
      <c r="H24" s="38">
        <f t="shared" si="3"/>
        <v>-2326</v>
      </c>
      <c r="I24" s="38">
        <f t="shared" si="3"/>
        <v>-10961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-316</v>
      </c>
      <c r="D26" s="41">
        <f t="shared" si="4"/>
        <v>69</v>
      </c>
      <c r="E26" s="41">
        <f t="shared" si="4"/>
        <v>159</v>
      </c>
      <c r="F26" s="41">
        <f t="shared" si="4"/>
        <v>190</v>
      </c>
      <c r="G26" s="41">
        <f t="shared" si="4"/>
        <v>102</v>
      </c>
      <c r="H26" s="41">
        <f t="shared" si="4"/>
        <v>3879</v>
      </c>
      <c r="I26" s="41">
        <f t="shared" si="4"/>
        <v>3981</v>
      </c>
      <c r="K26" s="42">
        <v>3981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-1375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44" priority="2">
      <formula>$E$3&lt;&gt;0</formula>
    </cfRule>
  </conditionalFormatting>
  <conditionalFormatting sqref="K9:L9 K11:L13 K18:L18 K26:L26 K20:L22">
    <cfRule type="expression" dxfId="43" priority="4">
      <formula>$L9&lt;&gt;0</formula>
    </cfRule>
  </conditionalFormatting>
  <conditionalFormatting sqref="K6:L7">
    <cfRule type="expression" dxfId="42" priority="3">
      <formula>SUM($L$9:$L$26)&lt;&gt;0</formula>
    </cfRule>
  </conditionalFormatting>
  <conditionalFormatting sqref="K36 K39">
    <cfRule type="cellIs" dxfId="41" priority="8" operator="equal">
      <formula>"FAIL"</formula>
    </cfRule>
  </conditionalFormatting>
  <conditionalFormatting sqref="C9:F9 C11:F12 H9 H11:H12 C18:F18 C20:F21 H18 H20:H21 C36:E36 H36 D39">
    <cfRule type="expression" dxfId="40" priority="1">
      <formula>VLOOKUP($B$3,#REF!, 12, FALSE)="No"</formula>
    </cfRule>
  </conditionalFormatting>
  <dataValidations count="3">
    <dataValidation type="list" allowBlank="1" showInputMessage="1" showErrorMessage="1" sqref="H3" xr:uid="{00000000-0002-0000-1A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A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A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9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30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55</v>
      </c>
      <c r="D9" s="43">
        <v>50</v>
      </c>
      <c r="E9" s="43">
        <v>107</v>
      </c>
      <c r="F9" s="43">
        <v>48</v>
      </c>
      <c r="G9" s="44">
        <f>SUM(C9:F9)</f>
        <v>260</v>
      </c>
      <c r="H9" s="43">
        <v>508</v>
      </c>
      <c r="I9" s="38">
        <f>SUM(G9:H9)</f>
        <v>768</v>
      </c>
      <c r="K9" s="46">
        <v>768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-489</v>
      </c>
      <c r="F11" s="43">
        <v>-171</v>
      </c>
      <c r="G11" s="44">
        <f>SUM(C11:F11)</f>
        <v>-660</v>
      </c>
      <c r="H11" s="43">
        <v>-907</v>
      </c>
      <c r="I11" s="38">
        <f>SUM(G11:H11)</f>
        <v>-1567</v>
      </c>
      <c r="K11" s="46">
        <v>-1567</v>
      </c>
      <c r="L11" s="46">
        <f>K11-I11</f>
        <v>0</v>
      </c>
    </row>
    <row r="12" spans="2:12" s="33" customFormat="1" ht="16" customHeight="1">
      <c r="B12" s="34" t="s">
        <v>62</v>
      </c>
      <c r="C12" s="43">
        <v>698</v>
      </c>
      <c r="D12" s="43">
        <v>545</v>
      </c>
      <c r="E12" s="43">
        <v>1323</v>
      </c>
      <c r="F12" s="43">
        <v>18</v>
      </c>
      <c r="G12" s="44">
        <f>SUM(C12:F12)</f>
        <v>2584</v>
      </c>
      <c r="H12" s="43">
        <v>7304</v>
      </c>
      <c r="I12" s="38">
        <f>SUM(G12:H12)</f>
        <v>9888</v>
      </c>
      <c r="K12" s="46">
        <f>K13-SUM(K9,K11)</f>
        <v>9888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753</v>
      </c>
      <c r="D13" s="38">
        <f t="shared" si="0"/>
        <v>595</v>
      </c>
      <c r="E13" s="38">
        <f t="shared" si="0"/>
        <v>941</v>
      </c>
      <c r="F13" s="38">
        <f t="shared" si="0"/>
        <v>-105</v>
      </c>
      <c r="G13" s="38">
        <f t="shared" si="0"/>
        <v>2184</v>
      </c>
      <c r="H13" s="38">
        <f t="shared" si="0"/>
        <v>6905</v>
      </c>
      <c r="I13" s="38">
        <f t="shared" si="0"/>
        <v>9089</v>
      </c>
      <c r="K13" s="42">
        <v>9089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753</v>
      </c>
      <c r="D15" s="38">
        <f t="shared" si="1"/>
        <v>595</v>
      </c>
      <c r="E15" s="38">
        <f t="shared" si="1"/>
        <v>941</v>
      </c>
      <c r="F15" s="38">
        <f t="shared" si="1"/>
        <v>-105</v>
      </c>
      <c r="G15" s="38">
        <f t="shared" si="1"/>
        <v>2184</v>
      </c>
      <c r="H15" s="38">
        <f t="shared" si="1"/>
        <v>6905</v>
      </c>
      <c r="I15" s="38">
        <f t="shared" si="1"/>
        <v>9089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-1168</v>
      </c>
      <c r="D21" s="43">
        <v>-980</v>
      </c>
      <c r="E21" s="43">
        <v>-120</v>
      </c>
      <c r="F21" s="43">
        <v>0</v>
      </c>
      <c r="G21" s="44">
        <f>SUM(C21:F21)</f>
        <v>-2268</v>
      </c>
      <c r="H21" s="43">
        <v>-5126</v>
      </c>
      <c r="I21" s="38">
        <f>SUM(G21:H21)</f>
        <v>-7394</v>
      </c>
      <c r="K21" s="46">
        <f>K22-K18-K20</f>
        <v>-7394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-1168</v>
      </c>
      <c r="D22" s="38">
        <f t="shared" si="2"/>
        <v>-980</v>
      </c>
      <c r="E22" s="38">
        <f t="shared" si="2"/>
        <v>-120</v>
      </c>
      <c r="F22" s="38">
        <f t="shared" si="2"/>
        <v>0</v>
      </c>
      <c r="G22" s="38">
        <f t="shared" si="2"/>
        <v>-2268</v>
      </c>
      <c r="H22" s="38">
        <f t="shared" si="2"/>
        <v>-5126</v>
      </c>
      <c r="I22" s="38">
        <f t="shared" si="2"/>
        <v>-7394</v>
      </c>
      <c r="K22" s="42">
        <v>-7394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-1168</v>
      </c>
      <c r="D24" s="38">
        <f t="shared" si="3"/>
        <v>-980</v>
      </c>
      <c r="E24" s="38">
        <f t="shared" si="3"/>
        <v>-120</v>
      </c>
      <c r="F24" s="38">
        <f t="shared" si="3"/>
        <v>0</v>
      </c>
      <c r="G24" s="38">
        <f t="shared" si="3"/>
        <v>-2268</v>
      </c>
      <c r="H24" s="38">
        <f t="shared" si="3"/>
        <v>-5126</v>
      </c>
      <c r="I24" s="38">
        <f t="shared" si="3"/>
        <v>-7394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-415</v>
      </c>
      <c r="D26" s="41">
        <f t="shared" si="4"/>
        <v>-385</v>
      </c>
      <c r="E26" s="41">
        <f t="shared" si="4"/>
        <v>821</v>
      </c>
      <c r="F26" s="41">
        <f t="shared" si="4"/>
        <v>-105</v>
      </c>
      <c r="G26" s="41">
        <f t="shared" si="4"/>
        <v>-84</v>
      </c>
      <c r="H26" s="41">
        <f t="shared" si="4"/>
        <v>1779</v>
      </c>
      <c r="I26" s="41">
        <f t="shared" si="4"/>
        <v>1695</v>
      </c>
      <c r="K26" s="42">
        <v>1695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-435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39" priority="2">
      <formula>$E$3&lt;&gt;0</formula>
    </cfRule>
  </conditionalFormatting>
  <conditionalFormatting sqref="K9:L9 K11:L13 K18:L18 K26:L26 K20:L22">
    <cfRule type="expression" dxfId="38" priority="4">
      <formula>$L9&lt;&gt;0</formula>
    </cfRule>
  </conditionalFormatting>
  <conditionalFormatting sqref="K6:L7">
    <cfRule type="expression" dxfId="37" priority="3">
      <formula>SUM($L$9:$L$26)&lt;&gt;0</formula>
    </cfRule>
  </conditionalFormatting>
  <conditionalFormatting sqref="K36 K39">
    <cfRule type="cellIs" dxfId="36" priority="8" operator="equal">
      <formula>"FAIL"</formula>
    </cfRule>
  </conditionalFormatting>
  <conditionalFormatting sqref="C9:F9 C11:F12 H9 H11:H12 C18:F18 C20:F21 H18 H20:H21 C36:E36 H36 D39">
    <cfRule type="expression" dxfId="35" priority="1">
      <formula>VLOOKUP($B$3,#REF!, 12, FALSE)="No"</formula>
    </cfRule>
  </conditionalFormatting>
  <dataValidations count="3">
    <dataValidation type="list" allowBlank="1" showInputMessage="1" showErrorMessage="1" sqref="H3" xr:uid="{00000000-0002-0000-1B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B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B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0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31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0</v>
      </c>
      <c r="D9" s="43">
        <v>20</v>
      </c>
      <c r="E9" s="43">
        <v>63</v>
      </c>
      <c r="F9" s="43">
        <v>6</v>
      </c>
      <c r="G9" s="44">
        <f>SUM(C9:F9)</f>
        <v>89</v>
      </c>
      <c r="H9" s="43">
        <v>41</v>
      </c>
      <c r="I9" s="38">
        <f>SUM(G9:H9)</f>
        <v>130</v>
      </c>
      <c r="K9" s="46">
        <v>130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-3</v>
      </c>
      <c r="D11" s="43">
        <v>-3</v>
      </c>
      <c r="E11" s="43">
        <v>-6</v>
      </c>
      <c r="F11" s="43">
        <v>0</v>
      </c>
      <c r="G11" s="44">
        <f>SUM(C11:F11)</f>
        <v>-12</v>
      </c>
      <c r="H11" s="43">
        <v>-80</v>
      </c>
      <c r="I11" s="38">
        <f>SUM(G11:H11)</f>
        <v>-92</v>
      </c>
      <c r="K11" s="46">
        <v>-92</v>
      </c>
      <c r="L11" s="46">
        <f>K11-I11</f>
        <v>0</v>
      </c>
    </row>
    <row r="12" spans="2:12" s="33" customFormat="1" ht="16" customHeight="1">
      <c r="B12" s="34" t="s">
        <v>62</v>
      </c>
      <c r="C12" s="43">
        <v>882</v>
      </c>
      <c r="D12" s="43">
        <v>1104</v>
      </c>
      <c r="E12" s="43">
        <v>713</v>
      </c>
      <c r="F12" s="43">
        <v>227</v>
      </c>
      <c r="G12" s="44">
        <f>SUM(C12:F12)</f>
        <v>2926</v>
      </c>
      <c r="H12" s="43">
        <v>4175</v>
      </c>
      <c r="I12" s="38">
        <f>SUM(G12:H12)</f>
        <v>7101</v>
      </c>
      <c r="K12" s="46">
        <f>K13-SUM(K9,K11)</f>
        <v>7101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879</v>
      </c>
      <c r="D13" s="38">
        <f t="shared" si="0"/>
        <v>1121</v>
      </c>
      <c r="E13" s="38">
        <f t="shared" si="0"/>
        <v>770</v>
      </c>
      <c r="F13" s="38">
        <f t="shared" si="0"/>
        <v>233</v>
      </c>
      <c r="G13" s="38">
        <f t="shared" si="0"/>
        <v>3003</v>
      </c>
      <c r="H13" s="38">
        <f t="shared" si="0"/>
        <v>4136</v>
      </c>
      <c r="I13" s="38">
        <f t="shared" si="0"/>
        <v>7139</v>
      </c>
      <c r="K13" s="42">
        <v>7139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879</v>
      </c>
      <c r="D15" s="38">
        <f t="shared" si="1"/>
        <v>1121</v>
      </c>
      <c r="E15" s="38">
        <f t="shared" si="1"/>
        <v>770</v>
      </c>
      <c r="F15" s="38">
        <f t="shared" si="1"/>
        <v>233</v>
      </c>
      <c r="G15" s="38">
        <f t="shared" si="1"/>
        <v>3003</v>
      </c>
      <c r="H15" s="38">
        <f t="shared" si="1"/>
        <v>4126</v>
      </c>
      <c r="I15" s="38">
        <f t="shared" si="1"/>
        <v>7129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-10</v>
      </c>
      <c r="I18" s="38">
        <f>SUM(G18:H18)</f>
        <v>-10</v>
      </c>
      <c r="K18" s="46">
        <v>-10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-988</v>
      </c>
      <c r="D21" s="43">
        <v>-874</v>
      </c>
      <c r="E21" s="43">
        <v>-12</v>
      </c>
      <c r="F21" s="43">
        <v>-154</v>
      </c>
      <c r="G21" s="44">
        <f>SUM(C21:F21)</f>
        <v>-2028</v>
      </c>
      <c r="H21" s="43">
        <v>-3751</v>
      </c>
      <c r="I21" s="38">
        <f>SUM(G21:H21)</f>
        <v>-5779</v>
      </c>
      <c r="K21" s="46">
        <f>K22-K18-K20</f>
        <v>-5779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-988</v>
      </c>
      <c r="D22" s="38">
        <f t="shared" si="2"/>
        <v>-874</v>
      </c>
      <c r="E22" s="38">
        <f t="shared" si="2"/>
        <v>-12</v>
      </c>
      <c r="F22" s="38">
        <f t="shared" si="2"/>
        <v>-154</v>
      </c>
      <c r="G22" s="38">
        <f t="shared" si="2"/>
        <v>-2028</v>
      </c>
      <c r="H22" s="38">
        <f t="shared" si="2"/>
        <v>-3761</v>
      </c>
      <c r="I22" s="38">
        <f t="shared" si="2"/>
        <v>-5789</v>
      </c>
      <c r="K22" s="42">
        <v>-5789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-988</v>
      </c>
      <c r="D24" s="38">
        <f t="shared" si="3"/>
        <v>-874</v>
      </c>
      <c r="E24" s="38">
        <f t="shared" si="3"/>
        <v>-12</v>
      </c>
      <c r="F24" s="38">
        <f t="shared" si="3"/>
        <v>-154</v>
      </c>
      <c r="G24" s="38">
        <f t="shared" si="3"/>
        <v>-2028</v>
      </c>
      <c r="H24" s="38">
        <f t="shared" si="3"/>
        <v>-3751</v>
      </c>
      <c r="I24" s="38">
        <f t="shared" si="3"/>
        <v>-5779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-109</v>
      </c>
      <c r="D26" s="41">
        <f t="shared" si="4"/>
        <v>247</v>
      </c>
      <c r="E26" s="41">
        <f t="shared" si="4"/>
        <v>758</v>
      </c>
      <c r="F26" s="41">
        <f t="shared" si="4"/>
        <v>79</v>
      </c>
      <c r="G26" s="41">
        <f t="shared" si="4"/>
        <v>975</v>
      </c>
      <c r="H26" s="41">
        <f t="shared" si="4"/>
        <v>375</v>
      </c>
      <c r="I26" s="41">
        <f t="shared" si="4"/>
        <v>1350</v>
      </c>
      <c r="K26" s="42">
        <v>1350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-801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34" priority="2">
      <formula>$E$3&lt;&gt;0</formula>
    </cfRule>
  </conditionalFormatting>
  <conditionalFormatting sqref="K9:L9 K11:L13 K18:L18 K26:L26 K20:L22">
    <cfRule type="expression" dxfId="33" priority="4">
      <formula>$L9&lt;&gt;0</formula>
    </cfRule>
  </conditionalFormatting>
  <conditionalFormatting sqref="K6:L7">
    <cfRule type="expression" dxfId="32" priority="3">
      <formula>SUM($L$9:$L$26)&lt;&gt;0</formula>
    </cfRule>
  </conditionalFormatting>
  <conditionalFormatting sqref="K36 K39">
    <cfRule type="cellIs" dxfId="31" priority="8" operator="equal">
      <formula>"FAIL"</formula>
    </cfRule>
  </conditionalFormatting>
  <conditionalFormatting sqref="C9:F9 C11:F12 H9 H11:H12 C18:F18 C20:F21 H18 H20:H21 C36:E36 H36 D39">
    <cfRule type="expression" dxfId="30" priority="1">
      <formula>VLOOKUP($B$3,#REF!, 12, FALSE)="No"</formula>
    </cfRule>
  </conditionalFormatting>
  <dataValidations count="3">
    <dataValidation type="list" allowBlank="1" showInputMessage="1" showErrorMessage="1" sqref="H3" xr:uid="{00000000-0002-0000-1C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C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C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7">
    <tabColor rgb="FF3178B9"/>
    <pageSetUpPr fitToPage="1"/>
  </sheetPr>
  <dimension ref="B1:Q40"/>
  <sheetViews>
    <sheetView zoomScaleNormal="100" workbookViewId="0">
      <pane ySplit="7" topLeftCell="A8" activePane="bottomLeft" state="frozen"/>
      <selection activeCell="B11" sqref="B11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5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f>SUM('Aberdeen City:West Lothian'!C9)</f>
        <v>4039</v>
      </c>
      <c r="D9" s="43">
        <f>SUM('Aberdeen City:West Lothian'!D9)</f>
        <v>5716</v>
      </c>
      <c r="E9" s="43">
        <f>SUM('Aberdeen City:West Lothian'!E9)</f>
        <v>4195</v>
      </c>
      <c r="F9" s="43">
        <f>SUM('Aberdeen City:West Lothian'!F9)</f>
        <v>1787</v>
      </c>
      <c r="G9" s="44">
        <f>SUM(C9:F9)</f>
        <v>15737</v>
      </c>
      <c r="H9" s="43">
        <f>SUM('Aberdeen City:West Lothian'!H9)</f>
        <v>19937.990858200021</v>
      </c>
      <c r="I9" s="38">
        <f>SUM(G9:H9)</f>
        <v>35674.990858200021</v>
      </c>
      <c r="K9" s="46">
        <f>SUM('Aberdeen City:West Lothian'!K9)</f>
        <v>35674.990858200021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f>SUM('Aberdeen City:West Lothian'!C11)</f>
        <v>-626</v>
      </c>
      <c r="D11" s="43">
        <f>SUM('Aberdeen City:West Lothian'!D11)</f>
        <v>-515</v>
      </c>
      <c r="E11" s="43">
        <f>SUM('Aberdeen City:West Lothian'!E11)</f>
        <v>-819</v>
      </c>
      <c r="F11" s="43">
        <f>SUM('Aberdeen City:West Lothian'!F11)</f>
        <v>-2455</v>
      </c>
      <c r="G11" s="44">
        <f>SUM(C11:F11)</f>
        <v>-4415</v>
      </c>
      <c r="H11" s="43">
        <f>SUM('Aberdeen City:West Lothian'!H11)</f>
        <v>-8548</v>
      </c>
      <c r="I11" s="38">
        <f>SUM(G11:H11)</f>
        <v>-12963</v>
      </c>
      <c r="K11" s="46">
        <f>SUM('Aberdeen City:West Lothian'!K11)</f>
        <v>-12963</v>
      </c>
      <c r="L11" s="46">
        <f>K11-I11</f>
        <v>0</v>
      </c>
    </row>
    <row r="12" spans="2:12" s="33" customFormat="1" ht="16" customHeight="1">
      <c r="B12" s="34" t="s">
        <v>62</v>
      </c>
      <c r="C12" s="43">
        <f>SUM('Aberdeen City:West Lothian'!C12)</f>
        <v>32871.800000000003</v>
      </c>
      <c r="D12" s="43">
        <f>SUM('Aberdeen City:West Lothian'!D12)</f>
        <v>44593.3</v>
      </c>
      <c r="E12" s="43">
        <f>SUM('Aberdeen City:West Lothian'!E12)</f>
        <v>32635.98</v>
      </c>
      <c r="F12" s="43">
        <f>SUM('Aberdeen City:West Lothian'!F12)</f>
        <v>24069.234639999999</v>
      </c>
      <c r="G12" s="44">
        <f>SUM(C12:F12)</f>
        <v>134170.31464</v>
      </c>
      <c r="H12" s="43">
        <f>SUM('Aberdeen City:West Lothian'!H12)</f>
        <v>309492.47898355452</v>
      </c>
      <c r="I12" s="38">
        <f>SUM(G12:H12)</f>
        <v>443662.79362355452</v>
      </c>
      <c r="K12" s="46">
        <f>K13-SUM(K9,K11)</f>
        <v>443662.79362355452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36284.800000000003</v>
      </c>
      <c r="D13" s="38">
        <f t="shared" si="0"/>
        <v>49794.3</v>
      </c>
      <c r="E13" s="38">
        <f t="shared" si="0"/>
        <v>36011.979999999996</v>
      </c>
      <c r="F13" s="38">
        <f t="shared" si="0"/>
        <v>23401.234639999999</v>
      </c>
      <c r="G13" s="38">
        <f t="shared" si="0"/>
        <v>145492.31464</v>
      </c>
      <c r="H13" s="38">
        <f t="shared" si="0"/>
        <v>320882.46984175453</v>
      </c>
      <c r="I13" s="38">
        <f t="shared" si="0"/>
        <v>466374.78448175453</v>
      </c>
      <c r="K13" s="42">
        <f>SUM('Aberdeen City:West Lothian'!K13)</f>
        <v>466374.78448175453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36284.800000000003</v>
      </c>
      <c r="D15" s="38">
        <f t="shared" si="1"/>
        <v>49794.3</v>
      </c>
      <c r="E15" s="38">
        <f t="shared" si="1"/>
        <v>35891.979999999996</v>
      </c>
      <c r="F15" s="38">
        <f t="shared" si="1"/>
        <v>23401.234639999999</v>
      </c>
      <c r="G15" s="38">
        <f t="shared" si="1"/>
        <v>145372.31464</v>
      </c>
      <c r="H15" s="38">
        <f t="shared" si="1"/>
        <v>319955.71999175451</v>
      </c>
      <c r="I15" s="38">
        <f t="shared" si="1"/>
        <v>465328.0346317545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f>SUM('Aberdeen City:West Lothian'!C18)</f>
        <v>0</v>
      </c>
      <c r="D18" s="43">
        <f>SUM('Aberdeen City:West Lothian'!D18)</f>
        <v>0</v>
      </c>
      <c r="E18" s="43">
        <f>SUM('Aberdeen City:West Lothian'!E18)</f>
        <v>-120</v>
      </c>
      <c r="F18" s="43">
        <f>SUM('Aberdeen City:West Lothian'!F18)</f>
        <v>0</v>
      </c>
      <c r="G18" s="44">
        <f>SUM(C18:F18)</f>
        <v>-120</v>
      </c>
      <c r="H18" s="43">
        <f>SUM('Aberdeen City:West Lothian'!H18)</f>
        <v>-926.74984999999992</v>
      </c>
      <c r="I18" s="38">
        <f>SUM(G18:H18)</f>
        <v>-1046.7498499999999</v>
      </c>
      <c r="K18" s="46">
        <f>SUM('Aberdeen City:West Lothian'!K18)</f>
        <v>-1046.7498499999999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f>SUM('Aberdeen City:West Lothian'!C20)</f>
        <v>0</v>
      </c>
      <c r="D20" s="43">
        <f>SUM('Aberdeen City:West Lothian'!D20)</f>
        <v>0</v>
      </c>
      <c r="E20" s="43">
        <f>SUM('Aberdeen City:West Lothian'!E20)</f>
        <v>0</v>
      </c>
      <c r="F20" s="43">
        <f>SUM('Aberdeen City:West Lothian'!F20)</f>
        <v>0</v>
      </c>
      <c r="G20" s="44">
        <f>SUM(C20:F20)</f>
        <v>0</v>
      </c>
      <c r="H20" s="43">
        <f>SUM('Aberdeen City:West Lothian'!H20)</f>
        <v>-419</v>
      </c>
      <c r="I20" s="38">
        <f>SUM(G20:H20)</f>
        <v>-419</v>
      </c>
      <c r="K20" s="46">
        <f>SUM('Aberdeen City:West Lothian'!K20)</f>
        <v>-419</v>
      </c>
      <c r="L20" s="46">
        <f>K20-I20</f>
        <v>0</v>
      </c>
    </row>
    <row r="21" spans="2:17" s="33" customFormat="1" ht="16" customHeight="1">
      <c r="B21" s="34" t="s">
        <v>64</v>
      </c>
      <c r="C21" s="43">
        <f>SUM('Aberdeen City:West Lothian'!C21)</f>
        <v>-41112</v>
      </c>
      <c r="D21" s="43">
        <f>SUM('Aberdeen City:West Lothian'!D21)</f>
        <v>-39851</v>
      </c>
      <c r="E21" s="43">
        <f>SUM('Aberdeen City:West Lothian'!E21)</f>
        <v>-10188</v>
      </c>
      <c r="F21" s="43">
        <f>SUM('Aberdeen City:West Lothian'!F21)</f>
        <v>-12198.055479999999</v>
      </c>
      <c r="G21" s="44">
        <f>SUM(C21:F21)</f>
        <v>-103349.05548</v>
      </c>
      <c r="H21" s="43">
        <f>SUM('Aberdeen City:West Lothian'!H21)</f>
        <v>-171358.70668826252</v>
      </c>
      <c r="I21" s="38">
        <f>SUM(G21:H21)</f>
        <v>-274707.7621682625</v>
      </c>
      <c r="K21" s="46">
        <f>K22-K18-K20</f>
        <v>-274707.7621682625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-41112</v>
      </c>
      <c r="D22" s="38">
        <f t="shared" si="2"/>
        <v>-39851</v>
      </c>
      <c r="E22" s="38">
        <f t="shared" si="2"/>
        <v>-10308</v>
      </c>
      <c r="F22" s="38">
        <f t="shared" si="2"/>
        <v>-12198.055479999999</v>
      </c>
      <c r="G22" s="38">
        <f t="shared" si="2"/>
        <v>-103469.05548</v>
      </c>
      <c r="H22" s="38">
        <f t="shared" si="2"/>
        <v>-172704.45653826252</v>
      </c>
      <c r="I22" s="38">
        <f t="shared" si="2"/>
        <v>-276173.51201826253</v>
      </c>
      <c r="K22" s="42">
        <f>SUM('Aberdeen City:West Lothian'!K22)</f>
        <v>-276173.51201826253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-41112</v>
      </c>
      <c r="D24" s="38">
        <f t="shared" si="3"/>
        <v>-39851</v>
      </c>
      <c r="E24" s="38">
        <f t="shared" si="3"/>
        <v>-10188</v>
      </c>
      <c r="F24" s="38">
        <f t="shared" si="3"/>
        <v>-12198.055479999999</v>
      </c>
      <c r="G24" s="38">
        <f t="shared" si="3"/>
        <v>-103349.05548</v>
      </c>
      <c r="H24" s="38">
        <f t="shared" si="3"/>
        <v>-171777.70668826252</v>
      </c>
      <c r="I24" s="38">
        <f t="shared" si="3"/>
        <v>-275126.7621682625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-4827.1999999999971</v>
      </c>
      <c r="D26" s="41">
        <f t="shared" si="4"/>
        <v>9943.3000000000029</v>
      </c>
      <c r="E26" s="41">
        <f t="shared" si="4"/>
        <v>25703.979999999996</v>
      </c>
      <c r="F26" s="41">
        <f t="shared" si="4"/>
        <v>11203.17916</v>
      </c>
      <c r="G26" s="41">
        <f t="shared" si="4"/>
        <v>42023.259160000001</v>
      </c>
      <c r="H26" s="41">
        <f t="shared" si="4"/>
        <v>148178.01330349201</v>
      </c>
      <c r="I26" s="41">
        <f t="shared" si="4"/>
        <v>190201.272463492</v>
      </c>
      <c r="K26" s="42">
        <f>SUM('Aberdeen City:West Lothian'!K26)</f>
        <v>190201.272463492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f>SUM('Aberdeen City:West Lothian'!C36)</f>
        <v>6</v>
      </c>
      <c r="D36" s="43">
        <f>SUM('Aberdeen City:West Lothian'!D36)</f>
        <v>11</v>
      </c>
      <c r="E36" s="43">
        <f>SUM('Aberdeen City:West Lothian'!E36)</f>
        <v>345</v>
      </c>
      <c r="F36" s="37"/>
      <c r="G36" s="37"/>
      <c r="H36" s="43">
        <f>SUM('Aberdeen City:West Lothian'!H36)</f>
        <v>187</v>
      </c>
      <c r="I36" s="37"/>
      <c r="K36" s="52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f>SUM('Aberdeen City:West Lothian'!D39)</f>
        <v>-34839</v>
      </c>
      <c r="E39" s="37"/>
      <c r="F39" s="37"/>
      <c r="G39" s="37"/>
      <c r="H39" s="37"/>
      <c r="I39" s="37"/>
      <c r="J39" s="19"/>
      <c r="K39" s="27" t="str">
        <f>IF(D39="", "FAIL", "PASS")</f>
        <v>PASS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64" priority="2">
      <formula>$E$3&lt;&gt;0</formula>
    </cfRule>
  </conditionalFormatting>
  <conditionalFormatting sqref="K9:L9 K11:L13 K18:L18 K26:L26 K20:L22">
    <cfRule type="expression" dxfId="163" priority="4">
      <formula>$L9&lt;&gt;0</formula>
    </cfRule>
  </conditionalFormatting>
  <conditionalFormatting sqref="K6:L7">
    <cfRule type="expression" dxfId="162" priority="3">
      <formula>SUM($L$9:$L$26)&lt;&gt;0</formula>
    </cfRule>
  </conditionalFormatting>
  <conditionalFormatting sqref="K36 K39">
    <cfRule type="cellIs" dxfId="161" priority="8" operator="equal">
      <formula>"FAIL"</formula>
    </cfRule>
  </conditionalFormatting>
  <conditionalFormatting sqref="C9:F9 C11:F12 H9 H11:H12 C18:F18 C20:F21 H18 H20:H21 C36:E36 H36 D39">
    <cfRule type="expression" dxfId="160" priority="1">
      <formula>VLOOKUP($B$3,#REF!, 12, FALSE)="No"</formula>
    </cfRule>
  </conditionalFormatting>
  <dataValidations count="3">
    <dataValidation type="list" allowBlank="1" showInputMessage="1" showErrorMessage="1" sqref="H3" xr:uid="{00000000-0002-0000-02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2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200-000002000000}">
      <formula1>0</formula1>
    </dataValidation>
  </dataValidations>
  <pageMargins left="0.7" right="0.7" top="0.75" bottom="0.75" header="0.3" footer="0.3"/>
  <pageSetup paperSize="9" scale="69" fitToHeight="0" orientation="landscape" r:id="rId1"/>
  <ignoredErrors>
    <ignoredError sqref="C9:F9 H9 C11:F11 H11:H12 C12:F12 C18:F18 H18 C20:F20 H20:H21 C21:F21 C36:E36 H36 D39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1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32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8</v>
      </c>
      <c r="D9" s="43">
        <v>51</v>
      </c>
      <c r="E9" s="43">
        <v>0</v>
      </c>
      <c r="F9" s="43">
        <v>1</v>
      </c>
      <c r="G9" s="44">
        <f>SUM(C9:F9)</f>
        <v>60</v>
      </c>
      <c r="H9" s="43">
        <v>294</v>
      </c>
      <c r="I9" s="38">
        <f>SUM(G9:H9)</f>
        <v>354</v>
      </c>
      <c r="K9" s="46">
        <v>354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-40</v>
      </c>
      <c r="E11" s="43">
        <v>0</v>
      </c>
      <c r="F11" s="43">
        <v>0</v>
      </c>
      <c r="G11" s="44">
        <f>SUM(C11:F11)</f>
        <v>-40</v>
      </c>
      <c r="H11" s="43">
        <v>-453</v>
      </c>
      <c r="I11" s="38">
        <f>SUM(G11:H11)</f>
        <v>-493</v>
      </c>
      <c r="K11" s="46">
        <v>-493</v>
      </c>
      <c r="L11" s="46">
        <f>K11-I11</f>
        <v>0</v>
      </c>
    </row>
    <row r="12" spans="2:12" s="33" customFormat="1" ht="16" customHeight="1">
      <c r="B12" s="34" t="s">
        <v>62</v>
      </c>
      <c r="C12" s="43">
        <v>350</v>
      </c>
      <c r="D12" s="43">
        <v>1145</v>
      </c>
      <c r="E12" s="43">
        <v>210</v>
      </c>
      <c r="F12" s="43">
        <v>1330</v>
      </c>
      <c r="G12" s="44">
        <f>SUM(C12:F12)</f>
        <v>3035</v>
      </c>
      <c r="H12" s="43">
        <v>3965</v>
      </c>
      <c r="I12" s="38">
        <f>SUM(G12:H12)</f>
        <v>7000</v>
      </c>
      <c r="K12" s="46">
        <f>K13-SUM(K9,K11)</f>
        <v>7000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358</v>
      </c>
      <c r="D13" s="38">
        <f t="shared" si="0"/>
        <v>1156</v>
      </c>
      <c r="E13" s="38">
        <f t="shared" si="0"/>
        <v>210</v>
      </c>
      <c r="F13" s="38">
        <f t="shared" si="0"/>
        <v>1331</v>
      </c>
      <c r="G13" s="38">
        <f t="shared" si="0"/>
        <v>3055</v>
      </c>
      <c r="H13" s="38">
        <f t="shared" si="0"/>
        <v>3806</v>
      </c>
      <c r="I13" s="38">
        <f t="shared" si="0"/>
        <v>6861</v>
      </c>
      <c r="K13" s="42">
        <v>6861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358</v>
      </c>
      <c r="D15" s="38">
        <f t="shared" si="1"/>
        <v>1156</v>
      </c>
      <c r="E15" s="38">
        <f t="shared" si="1"/>
        <v>210</v>
      </c>
      <c r="F15" s="38">
        <f t="shared" si="1"/>
        <v>1331</v>
      </c>
      <c r="G15" s="38">
        <f t="shared" si="1"/>
        <v>3055</v>
      </c>
      <c r="H15" s="38">
        <f t="shared" si="1"/>
        <v>3806</v>
      </c>
      <c r="I15" s="38">
        <f t="shared" si="1"/>
        <v>6861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-169</v>
      </c>
      <c r="D21" s="43">
        <v>-235</v>
      </c>
      <c r="E21" s="43">
        <v>0</v>
      </c>
      <c r="F21" s="43">
        <v>-1286</v>
      </c>
      <c r="G21" s="44">
        <f>SUM(C21:F21)</f>
        <v>-1690</v>
      </c>
      <c r="H21" s="43">
        <v>-3434</v>
      </c>
      <c r="I21" s="38">
        <f>SUM(G21:H21)</f>
        <v>-5124</v>
      </c>
      <c r="K21" s="46">
        <f>K22-K18-K20</f>
        <v>-5124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-169</v>
      </c>
      <c r="D22" s="38">
        <f t="shared" si="2"/>
        <v>-235</v>
      </c>
      <c r="E22" s="38">
        <f t="shared" si="2"/>
        <v>0</v>
      </c>
      <c r="F22" s="38">
        <f t="shared" si="2"/>
        <v>-1286</v>
      </c>
      <c r="G22" s="38">
        <f t="shared" si="2"/>
        <v>-1690</v>
      </c>
      <c r="H22" s="38">
        <f t="shared" si="2"/>
        <v>-3434</v>
      </c>
      <c r="I22" s="38">
        <f t="shared" si="2"/>
        <v>-5124</v>
      </c>
      <c r="K22" s="42">
        <v>-5124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-169</v>
      </c>
      <c r="D24" s="38">
        <f t="shared" si="3"/>
        <v>-235</v>
      </c>
      <c r="E24" s="38">
        <f t="shared" si="3"/>
        <v>0</v>
      </c>
      <c r="F24" s="38">
        <f t="shared" si="3"/>
        <v>-1286</v>
      </c>
      <c r="G24" s="38">
        <f t="shared" si="3"/>
        <v>-1690</v>
      </c>
      <c r="H24" s="38">
        <f t="shared" si="3"/>
        <v>-3434</v>
      </c>
      <c r="I24" s="38">
        <f t="shared" si="3"/>
        <v>-5124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189</v>
      </c>
      <c r="D26" s="41">
        <f t="shared" si="4"/>
        <v>921</v>
      </c>
      <c r="E26" s="41">
        <f t="shared" si="4"/>
        <v>210</v>
      </c>
      <c r="F26" s="41">
        <f t="shared" si="4"/>
        <v>45</v>
      </c>
      <c r="G26" s="41">
        <f t="shared" si="4"/>
        <v>1365</v>
      </c>
      <c r="H26" s="41">
        <f t="shared" si="4"/>
        <v>372</v>
      </c>
      <c r="I26" s="41">
        <f t="shared" si="4"/>
        <v>1737</v>
      </c>
      <c r="K26" s="42">
        <v>1737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-203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29" priority="2">
      <formula>$E$3&lt;&gt;0</formula>
    </cfRule>
  </conditionalFormatting>
  <conditionalFormatting sqref="K9:L9 K11:L13 K18:L18 K26:L26 K20:L22">
    <cfRule type="expression" dxfId="28" priority="4">
      <formula>$L9&lt;&gt;0</formula>
    </cfRule>
  </conditionalFormatting>
  <conditionalFormatting sqref="K6:L7">
    <cfRule type="expression" dxfId="27" priority="3">
      <formula>SUM($L$9:$L$26)&lt;&gt;0</formula>
    </cfRule>
  </conditionalFormatting>
  <conditionalFormatting sqref="K36 K39">
    <cfRule type="cellIs" dxfId="26" priority="8" operator="equal">
      <formula>"FAIL"</formula>
    </cfRule>
  </conditionalFormatting>
  <conditionalFormatting sqref="C9:F9 C11:F12 H9 H11:H12 C18:F18 C20:F21 H18 H20:H21 C36:E36 H36 D39">
    <cfRule type="expression" dxfId="25" priority="1">
      <formula>VLOOKUP($B$3,#REF!, 12, FALSE)="No"</formula>
    </cfRule>
  </conditionalFormatting>
  <dataValidations count="3">
    <dataValidation type="list" allowBlank="1" showInputMessage="1" showErrorMessage="1" sqref="H3" xr:uid="{00000000-0002-0000-1D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D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D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2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33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10</v>
      </c>
      <c r="D9" s="43">
        <v>8</v>
      </c>
      <c r="E9" s="43">
        <v>41</v>
      </c>
      <c r="F9" s="43">
        <v>26</v>
      </c>
      <c r="G9" s="44">
        <f>SUM(C9:F9)</f>
        <v>85</v>
      </c>
      <c r="H9" s="43">
        <v>146</v>
      </c>
      <c r="I9" s="38">
        <f>SUM(G9:H9)</f>
        <v>231</v>
      </c>
      <c r="K9" s="46">
        <v>231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2264</v>
      </c>
      <c r="D12" s="43">
        <v>763</v>
      </c>
      <c r="E12" s="43">
        <v>305</v>
      </c>
      <c r="F12" s="43">
        <v>131</v>
      </c>
      <c r="G12" s="44">
        <f>SUM(C12:F12)</f>
        <v>3463</v>
      </c>
      <c r="H12" s="43">
        <v>5765</v>
      </c>
      <c r="I12" s="38">
        <f>SUM(G12:H12)</f>
        <v>9228</v>
      </c>
      <c r="K12" s="46">
        <f>K13-SUM(K9,K11)</f>
        <v>9228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2274</v>
      </c>
      <c r="D13" s="38">
        <f t="shared" si="0"/>
        <v>771</v>
      </c>
      <c r="E13" s="38">
        <f t="shared" si="0"/>
        <v>346</v>
      </c>
      <c r="F13" s="38">
        <f t="shared" si="0"/>
        <v>157</v>
      </c>
      <c r="G13" s="38">
        <f t="shared" si="0"/>
        <v>3548</v>
      </c>
      <c r="H13" s="38">
        <f t="shared" si="0"/>
        <v>5911</v>
      </c>
      <c r="I13" s="38">
        <f t="shared" si="0"/>
        <v>9459</v>
      </c>
      <c r="K13" s="42">
        <v>9459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2274</v>
      </c>
      <c r="D15" s="38">
        <f t="shared" si="1"/>
        <v>771</v>
      </c>
      <c r="E15" s="38">
        <f t="shared" si="1"/>
        <v>346</v>
      </c>
      <c r="F15" s="38">
        <f t="shared" si="1"/>
        <v>157</v>
      </c>
      <c r="G15" s="38">
        <f t="shared" si="1"/>
        <v>3548</v>
      </c>
      <c r="H15" s="38">
        <f t="shared" si="1"/>
        <v>5911</v>
      </c>
      <c r="I15" s="38">
        <f t="shared" si="1"/>
        <v>9459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-1957</v>
      </c>
      <c r="D21" s="43">
        <v>-843</v>
      </c>
      <c r="E21" s="43">
        <v>0</v>
      </c>
      <c r="F21" s="43">
        <v>-29</v>
      </c>
      <c r="G21" s="44">
        <f>SUM(C21:F21)</f>
        <v>-2829</v>
      </c>
      <c r="H21" s="43">
        <v>-2794</v>
      </c>
      <c r="I21" s="38">
        <f>SUM(G21:H21)</f>
        <v>-5623</v>
      </c>
      <c r="K21" s="46">
        <f>K22-K18-K20</f>
        <v>-5623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-1957</v>
      </c>
      <c r="D22" s="38">
        <f t="shared" si="2"/>
        <v>-843</v>
      </c>
      <c r="E22" s="38">
        <f t="shared" si="2"/>
        <v>0</v>
      </c>
      <c r="F22" s="38">
        <f t="shared" si="2"/>
        <v>-29</v>
      </c>
      <c r="G22" s="38">
        <f t="shared" si="2"/>
        <v>-2829</v>
      </c>
      <c r="H22" s="38">
        <f t="shared" si="2"/>
        <v>-2794</v>
      </c>
      <c r="I22" s="38">
        <f t="shared" si="2"/>
        <v>-5623</v>
      </c>
      <c r="K22" s="42">
        <v>-5623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-1957</v>
      </c>
      <c r="D24" s="38">
        <f t="shared" si="3"/>
        <v>-843</v>
      </c>
      <c r="E24" s="38">
        <f t="shared" si="3"/>
        <v>0</v>
      </c>
      <c r="F24" s="38">
        <f t="shared" si="3"/>
        <v>-29</v>
      </c>
      <c r="G24" s="38">
        <f t="shared" si="3"/>
        <v>-2829</v>
      </c>
      <c r="H24" s="38">
        <f t="shared" si="3"/>
        <v>-2794</v>
      </c>
      <c r="I24" s="38">
        <f t="shared" si="3"/>
        <v>-5623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317</v>
      </c>
      <c r="D26" s="41">
        <f t="shared" si="4"/>
        <v>-72</v>
      </c>
      <c r="E26" s="41">
        <f t="shared" si="4"/>
        <v>346</v>
      </c>
      <c r="F26" s="41">
        <f t="shared" si="4"/>
        <v>128</v>
      </c>
      <c r="G26" s="41">
        <f t="shared" si="4"/>
        <v>719</v>
      </c>
      <c r="H26" s="41">
        <f t="shared" si="4"/>
        <v>3117</v>
      </c>
      <c r="I26" s="41">
        <f t="shared" si="4"/>
        <v>3836</v>
      </c>
      <c r="K26" s="42">
        <v>3836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-843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24" priority="2">
      <formula>$E$3&lt;&gt;0</formula>
    </cfRule>
  </conditionalFormatting>
  <conditionalFormatting sqref="K9:L9 K11:L13 K18:L18 K26:L26 K20:L22">
    <cfRule type="expression" dxfId="23" priority="4">
      <formula>$L9&lt;&gt;0</formula>
    </cfRule>
  </conditionalFormatting>
  <conditionalFormatting sqref="K6:L7">
    <cfRule type="expression" dxfId="22" priority="3">
      <formula>SUM($L$9:$L$26)&lt;&gt;0</formula>
    </cfRule>
  </conditionalFormatting>
  <conditionalFormatting sqref="K36 K39">
    <cfRule type="cellIs" dxfId="21" priority="8" operator="equal">
      <formula>"FAIL"</formula>
    </cfRule>
  </conditionalFormatting>
  <conditionalFormatting sqref="C9:F9 C11:F12 H9 H11:H12 C18:F18 C20:F21 H18 H20:H21 C36:E36 H36 D39">
    <cfRule type="expression" dxfId="20" priority="1">
      <formula>VLOOKUP($B$3,#REF!, 12, FALSE)="No"</formula>
    </cfRule>
  </conditionalFormatting>
  <dataValidations count="3">
    <dataValidation type="list" allowBlank="1" showInputMessage="1" showErrorMessage="1" sqref="H3" xr:uid="{00000000-0002-0000-1E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E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E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3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34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119</v>
      </c>
      <c r="D9" s="43">
        <v>721</v>
      </c>
      <c r="E9" s="43">
        <v>121</v>
      </c>
      <c r="F9" s="43">
        <v>4</v>
      </c>
      <c r="G9" s="44">
        <f>SUM(C9:F9)</f>
        <v>965</v>
      </c>
      <c r="H9" s="43">
        <v>2558</v>
      </c>
      <c r="I9" s="38">
        <f>SUM(G9:H9)</f>
        <v>3523</v>
      </c>
      <c r="K9" s="46">
        <v>3523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-14</v>
      </c>
      <c r="D11" s="43">
        <v>-28</v>
      </c>
      <c r="E11" s="43">
        <v>-5</v>
      </c>
      <c r="F11" s="43">
        <v>0</v>
      </c>
      <c r="G11" s="44">
        <f>SUM(C11:F11)</f>
        <v>-47</v>
      </c>
      <c r="H11" s="43">
        <v>-22</v>
      </c>
      <c r="I11" s="38">
        <f>SUM(G11:H11)</f>
        <v>-69</v>
      </c>
      <c r="K11" s="46">
        <v>-69</v>
      </c>
      <c r="L11" s="46">
        <f>K11-I11</f>
        <v>0</v>
      </c>
    </row>
    <row r="12" spans="2:12" s="33" customFormat="1" ht="16" customHeight="1">
      <c r="B12" s="34" t="s">
        <v>62</v>
      </c>
      <c r="C12" s="43">
        <v>975</v>
      </c>
      <c r="D12" s="43">
        <v>5043</v>
      </c>
      <c r="E12" s="43">
        <v>826</v>
      </c>
      <c r="F12" s="43">
        <v>21</v>
      </c>
      <c r="G12" s="44">
        <f>SUM(C12:F12)</f>
        <v>6865</v>
      </c>
      <c r="H12" s="43">
        <v>13233</v>
      </c>
      <c r="I12" s="38">
        <f>SUM(G12:H12)</f>
        <v>20098</v>
      </c>
      <c r="K12" s="46">
        <f>K13-SUM(K9,K11)</f>
        <v>20098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1080</v>
      </c>
      <c r="D13" s="38">
        <f t="shared" si="0"/>
        <v>5736</v>
      </c>
      <c r="E13" s="38">
        <f t="shared" si="0"/>
        <v>942</v>
      </c>
      <c r="F13" s="38">
        <f t="shared" si="0"/>
        <v>25</v>
      </c>
      <c r="G13" s="38">
        <f t="shared" si="0"/>
        <v>7783</v>
      </c>
      <c r="H13" s="38">
        <f t="shared" si="0"/>
        <v>15769</v>
      </c>
      <c r="I13" s="38">
        <f t="shared" si="0"/>
        <v>23552</v>
      </c>
      <c r="K13" s="42">
        <v>23552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1080</v>
      </c>
      <c r="D15" s="38">
        <f t="shared" si="1"/>
        <v>5736</v>
      </c>
      <c r="E15" s="38">
        <f t="shared" si="1"/>
        <v>942</v>
      </c>
      <c r="F15" s="38">
        <f t="shared" si="1"/>
        <v>25</v>
      </c>
      <c r="G15" s="38">
        <f t="shared" si="1"/>
        <v>7783</v>
      </c>
      <c r="H15" s="38">
        <f t="shared" si="1"/>
        <v>15769</v>
      </c>
      <c r="I15" s="38">
        <f t="shared" si="1"/>
        <v>23552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-1625</v>
      </c>
      <c r="D21" s="43">
        <v>-4414</v>
      </c>
      <c r="E21" s="43">
        <v>-723</v>
      </c>
      <c r="F21" s="43">
        <v>-19</v>
      </c>
      <c r="G21" s="44">
        <f>SUM(C21:F21)</f>
        <v>-6781</v>
      </c>
      <c r="H21" s="43">
        <v>-8014</v>
      </c>
      <c r="I21" s="38">
        <f>SUM(G21:H21)</f>
        <v>-14795</v>
      </c>
      <c r="K21" s="46">
        <f>K22-K18-K20</f>
        <v>-14795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-1625</v>
      </c>
      <c r="D22" s="38">
        <f t="shared" si="2"/>
        <v>-4414</v>
      </c>
      <c r="E22" s="38">
        <f t="shared" si="2"/>
        <v>-723</v>
      </c>
      <c r="F22" s="38">
        <f t="shared" si="2"/>
        <v>-19</v>
      </c>
      <c r="G22" s="38">
        <f t="shared" si="2"/>
        <v>-6781</v>
      </c>
      <c r="H22" s="38">
        <f t="shared" si="2"/>
        <v>-8014</v>
      </c>
      <c r="I22" s="38">
        <f t="shared" si="2"/>
        <v>-14795</v>
      </c>
      <c r="K22" s="42">
        <v>-14795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-1625</v>
      </c>
      <c r="D24" s="38">
        <f t="shared" si="3"/>
        <v>-4414</v>
      </c>
      <c r="E24" s="38">
        <f t="shared" si="3"/>
        <v>-723</v>
      </c>
      <c r="F24" s="38">
        <f t="shared" si="3"/>
        <v>-19</v>
      </c>
      <c r="G24" s="38">
        <f t="shared" si="3"/>
        <v>-6781</v>
      </c>
      <c r="H24" s="38">
        <f t="shared" si="3"/>
        <v>-8014</v>
      </c>
      <c r="I24" s="38">
        <f t="shared" si="3"/>
        <v>-14795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-545</v>
      </c>
      <c r="D26" s="41">
        <f t="shared" si="4"/>
        <v>1322</v>
      </c>
      <c r="E26" s="41">
        <f t="shared" si="4"/>
        <v>219</v>
      </c>
      <c r="F26" s="41">
        <f t="shared" si="4"/>
        <v>6</v>
      </c>
      <c r="G26" s="41">
        <f t="shared" si="4"/>
        <v>1002</v>
      </c>
      <c r="H26" s="41">
        <f t="shared" si="4"/>
        <v>7755</v>
      </c>
      <c r="I26" s="41">
        <f t="shared" si="4"/>
        <v>8757</v>
      </c>
      <c r="K26" s="42">
        <v>8757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-1581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9" priority="2">
      <formula>$E$3&lt;&gt;0</formula>
    </cfRule>
  </conditionalFormatting>
  <conditionalFormatting sqref="K9:L9 K11:L13 K18:L18 K26:L26 K20:L22">
    <cfRule type="expression" dxfId="18" priority="4">
      <formula>$L9&lt;&gt;0</formula>
    </cfRule>
  </conditionalFormatting>
  <conditionalFormatting sqref="K6:L7">
    <cfRule type="expression" dxfId="17" priority="3">
      <formula>SUM($L$9:$L$26)&lt;&gt;0</formula>
    </cfRule>
  </conditionalFormatting>
  <conditionalFormatting sqref="K36 K39">
    <cfRule type="cellIs" dxfId="16" priority="8" operator="equal">
      <formula>"FAIL"</formula>
    </cfRule>
  </conditionalFormatting>
  <conditionalFormatting sqref="C9:F9 C11:F12 H9 H11:H12 C18:F18 C20:F21 H18 H20:H21 C36:E36 H36 D39">
    <cfRule type="expression" dxfId="15" priority="1">
      <formula>VLOOKUP($B$3,#REF!, 12, FALSE)="No"</formula>
    </cfRule>
  </conditionalFormatting>
  <dataValidations count="3">
    <dataValidation type="list" allowBlank="1" showInputMessage="1" showErrorMessage="1" sqref="H3" xr:uid="{00000000-0002-0000-1F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1F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1F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4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35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7</v>
      </c>
      <c r="D9" s="43">
        <v>0</v>
      </c>
      <c r="E9" s="43">
        <v>0</v>
      </c>
      <c r="F9" s="43">
        <v>7</v>
      </c>
      <c r="G9" s="44">
        <f>SUM(C9:F9)</f>
        <v>14</v>
      </c>
      <c r="H9" s="43">
        <v>155</v>
      </c>
      <c r="I9" s="38">
        <f>SUM(G9:H9)</f>
        <v>169</v>
      </c>
      <c r="K9" s="46">
        <v>169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844</v>
      </c>
      <c r="D12" s="43">
        <v>1005</v>
      </c>
      <c r="E12" s="43">
        <v>1032</v>
      </c>
      <c r="F12" s="43">
        <v>530</v>
      </c>
      <c r="G12" s="44">
        <f>SUM(C12:F12)</f>
        <v>3411</v>
      </c>
      <c r="H12" s="43">
        <v>4017</v>
      </c>
      <c r="I12" s="38">
        <f>SUM(G12:H12)</f>
        <v>7428</v>
      </c>
      <c r="K12" s="46">
        <f>K13-SUM(K9,K11)</f>
        <v>7428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851</v>
      </c>
      <c r="D13" s="38">
        <f t="shared" si="0"/>
        <v>1005</v>
      </c>
      <c r="E13" s="38">
        <f t="shared" si="0"/>
        <v>1032</v>
      </c>
      <c r="F13" s="38">
        <f t="shared" si="0"/>
        <v>537</v>
      </c>
      <c r="G13" s="38">
        <f t="shared" si="0"/>
        <v>3425</v>
      </c>
      <c r="H13" s="38">
        <f t="shared" si="0"/>
        <v>4172</v>
      </c>
      <c r="I13" s="38">
        <f t="shared" si="0"/>
        <v>7597</v>
      </c>
      <c r="K13" s="42">
        <v>7597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851</v>
      </c>
      <c r="D15" s="38">
        <f t="shared" si="1"/>
        <v>1005</v>
      </c>
      <c r="E15" s="38">
        <f t="shared" si="1"/>
        <v>1032</v>
      </c>
      <c r="F15" s="38">
        <f t="shared" si="1"/>
        <v>537</v>
      </c>
      <c r="G15" s="38">
        <f t="shared" si="1"/>
        <v>3425</v>
      </c>
      <c r="H15" s="38">
        <f t="shared" si="1"/>
        <v>4027</v>
      </c>
      <c r="I15" s="38">
        <f t="shared" si="1"/>
        <v>7452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-145</v>
      </c>
      <c r="I18" s="38">
        <f>SUM(G18:H18)</f>
        <v>-145</v>
      </c>
      <c r="K18" s="46">
        <v>-145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-869</v>
      </c>
      <c r="D21" s="43">
        <v>-733</v>
      </c>
      <c r="E21" s="43">
        <v>160</v>
      </c>
      <c r="F21" s="43">
        <v>-117</v>
      </c>
      <c r="G21" s="44">
        <f>SUM(C21:F21)</f>
        <v>-1559</v>
      </c>
      <c r="H21" s="43">
        <v>-2870</v>
      </c>
      <c r="I21" s="38">
        <f>SUM(G21:H21)</f>
        <v>-4429</v>
      </c>
      <c r="K21" s="46">
        <f>K22-K18-K20</f>
        <v>-4429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-869</v>
      </c>
      <c r="D22" s="38">
        <f t="shared" si="2"/>
        <v>-733</v>
      </c>
      <c r="E22" s="38">
        <f t="shared" si="2"/>
        <v>160</v>
      </c>
      <c r="F22" s="38">
        <f t="shared" si="2"/>
        <v>-117</v>
      </c>
      <c r="G22" s="38">
        <f t="shared" si="2"/>
        <v>-1559</v>
      </c>
      <c r="H22" s="38">
        <f t="shared" si="2"/>
        <v>-3015</v>
      </c>
      <c r="I22" s="38">
        <f t="shared" si="2"/>
        <v>-4574</v>
      </c>
      <c r="K22" s="42">
        <v>-4574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-869</v>
      </c>
      <c r="D24" s="38">
        <f t="shared" si="3"/>
        <v>-733</v>
      </c>
      <c r="E24" s="38">
        <f t="shared" si="3"/>
        <v>160</v>
      </c>
      <c r="F24" s="38">
        <f t="shared" si="3"/>
        <v>-117</v>
      </c>
      <c r="G24" s="38">
        <f t="shared" si="3"/>
        <v>-1559</v>
      </c>
      <c r="H24" s="38">
        <f t="shared" si="3"/>
        <v>-2870</v>
      </c>
      <c r="I24" s="38">
        <f t="shared" si="3"/>
        <v>-4429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-18</v>
      </c>
      <c r="D26" s="41">
        <f t="shared" si="4"/>
        <v>272</v>
      </c>
      <c r="E26" s="41">
        <f t="shared" si="4"/>
        <v>1192</v>
      </c>
      <c r="F26" s="41">
        <f t="shared" si="4"/>
        <v>420</v>
      </c>
      <c r="G26" s="41">
        <f t="shared" si="4"/>
        <v>1866</v>
      </c>
      <c r="H26" s="41">
        <f t="shared" si="4"/>
        <v>1157</v>
      </c>
      <c r="I26" s="41">
        <f t="shared" si="4"/>
        <v>3023</v>
      </c>
      <c r="K26" s="42">
        <v>3023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6</v>
      </c>
      <c r="D36" s="43">
        <v>11</v>
      </c>
      <c r="E36" s="43">
        <v>1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-731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4" priority="2">
      <formula>$E$3&lt;&gt;0</formula>
    </cfRule>
  </conditionalFormatting>
  <conditionalFormatting sqref="K9:L9 K11:L13 K18:L18 K26:L26 K20:L22">
    <cfRule type="expression" dxfId="13" priority="4">
      <formula>$L9&lt;&gt;0</formula>
    </cfRule>
  </conditionalFormatting>
  <conditionalFormatting sqref="K6:L7">
    <cfRule type="expression" dxfId="12" priority="3">
      <formula>SUM($L$9:$L$26)&lt;&gt;0</formula>
    </cfRule>
  </conditionalFormatting>
  <conditionalFormatting sqref="K36 K39">
    <cfRule type="cellIs" dxfId="11" priority="8" operator="equal">
      <formula>"FAIL"</formula>
    </cfRule>
  </conditionalFormatting>
  <conditionalFormatting sqref="C9:F9 C11:F12 H9 H11:H12 C18:F18 C20:F21 H18 H20:H21 C36:E36 H36 D39">
    <cfRule type="expression" dxfId="10" priority="1">
      <formula>VLOOKUP($B$3,#REF!, 12, FALSE)="No"</formula>
    </cfRule>
  </conditionalFormatting>
  <dataValidations count="3">
    <dataValidation type="list" allowBlank="1" showInputMessage="1" showErrorMessage="1" sqref="H3" xr:uid="{00000000-0002-0000-20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20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20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5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36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81</v>
      </c>
      <c r="D9" s="43">
        <v>91</v>
      </c>
      <c r="E9" s="43">
        <v>49</v>
      </c>
      <c r="F9" s="43">
        <v>0</v>
      </c>
      <c r="G9" s="44">
        <f>SUM(C9:F9)</f>
        <v>221</v>
      </c>
      <c r="H9" s="43">
        <v>231</v>
      </c>
      <c r="I9" s="38">
        <f>SUM(G9:H9)</f>
        <v>452</v>
      </c>
      <c r="K9" s="46">
        <v>452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374</v>
      </c>
      <c r="D12" s="43">
        <v>515</v>
      </c>
      <c r="E12" s="43">
        <v>304</v>
      </c>
      <c r="F12" s="43">
        <v>180</v>
      </c>
      <c r="G12" s="44">
        <f>SUM(C12:F12)</f>
        <v>1373</v>
      </c>
      <c r="H12" s="43">
        <v>3909</v>
      </c>
      <c r="I12" s="38">
        <f>SUM(G12:H12)</f>
        <v>5282</v>
      </c>
      <c r="K12" s="46">
        <f>K13-SUM(K9,K11)</f>
        <v>5282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455</v>
      </c>
      <c r="D13" s="38">
        <f t="shared" si="0"/>
        <v>606</v>
      </c>
      <c r="E13" s="38">
        <f t="shared" si="0"/>
        <v>353</v>
      </c>
      <c r="F13" s="38">
        <f t="shared" si="0"/>
        <v>180</v>
      </c>
      <c r="G13" s="38">
        <f t="shared" si="0"/>
        <v>1594</v>
      </c>
      <c r="H13" s="38">
        <f t="shared" si="0"/>
        <v>4140</v>
      </c>
      <c r="I13" s="38">
        <f t="shared" si="0"/>
        <v>5734</v>
      </c>
      <c r="K13" s="42">
        <v>5734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455</v>
      </c>
      <c r="D15" s="38">
        <f t="shared" si="1"/>
        <v>606</v>
      </c>
      <c r="E15" s="38">
        <f t="shared" si="1"/>
        <v>353</v>
      </c>
      <c r="F15" s="38">
        <f t="shared" si="1"/>
        <v>180</v>
      </c>
      <c r="G15" s="38">
        <f t="shared" si="1"/>
        <v>1594</v>
      </c>
      <c r="H15" s="38">
        <f t="shared" si="1"/>
        <v>4140</v>
      </c>
      <c r="I15" s="38">
        <f t="shared" si="1"/>
        <v>5734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-543</v>
      </c>
      <c r="D21" s="43">
        <v>-400</v>
      </c>
      <c r="E21" s="43">
        <v>-26</v>
      </c>
      <c r="F21" s="43">
        <v>0</v>
      </c>
      <c r="G21" s="44">
        <f>SUM(C21:F21)</f>
        <v>-969</v>
      </c>
      <c r="H21" s="43">
        <v>-1917</v>
      </c>
      <c r="I21" s="38">
        <f>SUM(G21:H21)</f>
        <v>-2886</v>
      </c>
      <c r="K21" s="46">
        <f>K22-K18-K20</f>
        <v>-2886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-543</v>
      </c>
      <c r="D22" s="38">
        <f t="shared" si="2"/>
        <v>-400</v>
      </c>
      <c r="E22" s="38">
        <f t="shared" si="2"/>
        <v>-26</v>
      </c>
      <c r="F22" s="38">
        <f t="shared" si="2"/>
        <v>0</v>
      </c>
      <c r="G22" s="38">
        <f t="shared" si="2"/>
        <v>-969</v>
      </c>
      <c r="H22" s="38">
        <f t="shared" si="2"/>
        <v>-1917</v>
      </c>
      <c r="I22" s="38">
        <f t="shared" si="2"/>
        <v>-2886</v>
      </c>
      <c r="K22" s="42">
        <v>-2886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-543</v>
      </c>
      <c r="D24" s="38">
        <f t="shared" si="3"/>
        <v>-400</v>
      </c>
      <c r="E24" s="38">
        <f t="shared" si="3"/>
        <v>-26</v>
      </c>
      <c r="F24" s="38">
        <f t="shared" si="3"/>
        <v>0</v>
      </c>
      <c r="G24" s="38">
        <f t="shared" si="3"/>
        <v>-969</v>
      </c>
      <c r="H24" s="38">
        <f t="shared" si="3"/>
        <v>-1917</v>
      </c>
      <c r="I24" s="38">
        <f t="shared" si="3"/>
        <v>-2886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-88</v>
      </c>
      <c r="D26" s="41">
        <f t="shared" si="4"/>
        <v>206</v>
      </c>
      <c r="E26" s="41">
        <f t="shared" si="4"/>
        <v>327</v>
      </c>
      <c r="F26" s="41">
        <f t="shared" si="4"/>
        <v>180</v>
      </c>
      <c r="G26" s="41">
        <f t="shared" si="4"/>
        <v>625</v>
      </c>
      <c r="H26" s="41">
        <f t="shared" si="4"/>
        <v>2223</v>
      </c>
      <c r="I26" s="41">
        <f t="shared" si="4"/>
        <v>2848</v>
      </c>
      <c r="K26" s="42">
        <v>2848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-347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9" priority="2">
      <formula>$E$3&lt;&gt;0</formula>
    </cfRule>
  </conditionalFormatting>
  <conditionalFormatting sqref="K9:L9 K11:L13 K18:L18 K26:L26 K20:L22">
    <cfRule type="expression" dxfId="8" priority="4">
      <formula>$L9&lt;&gt;0</formula>
    </cfRule>
  </conditionalFormatting>
  <conditionalFormatting sqref="K6:L7">
    <cfRule type="expression" dxfId="7" priority="3">
      <formula>SUM($L$9:$L$26)&lt;&gt;0</formula>
    </cfRule>
  </conditionalFormatting>
  <conditionalFormatting sqref="K36 K39">
    <cfRule type="cellIs" dxfId="6" priority="8" operator="equal">
      <formula>"FAIL"</formula>
    </cfRule>
  </conditionalFormatting>
  <conditionalFormatting sqref="C9:F9 C11:F12 H9 H11:H12 C18:F18 C20:F21 H18 H20:H21 C36:E36 H36 D39">
    <cfRule type="expression" dxfId="5" priority="1">
      <formula>VLOOKUP($B$3,#REF!, 12, FALSE)="No"</formula>
    </cfRule>
  </conditionalFormatting>
  <dataValidations count="3">
    <dataValidation type="list" allowBlank="1" showInputMessage="1" showErrorMessage="1" sqref="H3" xr:uid="{00000000-0002-0000-21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21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21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6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37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14</v>
      </c>
      <c r="D9" s="43">
        <v>16</v>
      </c>
      <c r="E9" s="43">
        <v>145</v>
      </c>
      <c r="F9" s="43">
        <v>148</v>
      </c>
      <c r="G9" s="44">
        <f>SUM(C9:F9)</f>
        <v>323</v>
      </c>
      <c r="H9" s="43">
        <v>444</v>
      </c>
      <c r="I9" s="38">
        <f>SUM(G9:H9)</f>
        <v>767</v>
      </c>
      <c r="K9" s="46">
        <v>767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-2021</v>
      </c>
      <c r="G11" s="44">
        <f>SUM(C11:F11)</f>
        <v>-2021</v>
      </c>
      <c r="H11" s="43">
        <v>0</v>
      </c>
      <c r="I11" s="38">
        <f>SUM(G11:H11)</f>
        <v>-2021</v>
      </c>
      <c r="K11" s="46">
        <v>-2021</v>
      </c>
      <c r="L11" s="46">
        <f>K11-I11</f>
        <v>0</v>
      </c>
    </row>
    <row r="12" spans="2:12" s="33" customFormat="1" ht="16" customHeight="1">
      <c r="B12" s="34" t="s">
        <v>62</v>
      </c>
      <c r="C12" s="43">
        <v>1041</v>
      </c>
      <c r="D12" s="43">
        <v>1021</v>
      </c>
      <c r="E12" s="43">
        <v>1650</v>
      </c>
      <c r="F12" s="43">
        <v>2875</v>
      </c>
      <c r="G12" s="44">
        <f>SUM(C12:F12)</f>
        <v>6587</v>
      </c>
      <c r="H12" s="43">
        <v>8863</v>
      </c>
      <c r="I12" s="38">
        <f>SUM(G12:H12)</f>
        <v>15450</v>
      </c>
      <c r="K12" s="46">
        <f>K13-SUM(K9,K11)</f>
        <v>15450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1055</v>
      </c>
      <c r="D13" s="38">
        <f t="shared" si="0"/>
        <v>1037</v>
      </c>
      <c r="E13" s="38">
        <f t="shared" si="0"/>
        <v>1795</v>
      </c>
      <c r="F13" s="38">
        <f t="shared" si="0"/>
        <v>1002</v>
      </c>
      <c r="G13" s="38">
        <f t="shared" si="0"/>
        <v>4889</v>
      </c>
      <c r="H13" s="38">
        <f t="shared" si="0"/>
        <v>9307</v>
      </c>
      <c r="I13" s="38">
        <f t="shared" si="0"/>
        <v>14196</v>
      </c>
      <c r="K13" s="42">
        <v>14196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1055</v>
      </c>
      <c r="D15" s="38">
        <f t="shared" si="1"/>
        <v>1037</v>
      </c>
      <c r="E15" s="38">
        <f t="shared" si="1"/>
        <v>1795</v>
      </c>
      <c r="F15" s="38">
        <f t="shared" si="1"/>
        <v>1002</v>
      </c>
      <c r="G15" s="38">
        <f t="shared" si="1"/>
        <v>4889</v>
      </c>
      <c r="H15" s="38">
        <f t="shared" si="1"/>
        <v>9307</v>
      </c>
      <c r="I15" s="38">
        <f t="shared" si="1"/>
        <v>14196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-1496</v>
      </c>
      <c r="D21" s="43">
        <v>-1327</v>
      </c>
      <c r="E21" s="43">
        <v>-208</v>
      </c>
      <c r="F21" s="43">
        <v>0</v>
      </c>
      <c r="G21" s="44">
        <f>SUM(C21:F21)</f>
        <v>-3031</v>
      </c>
      <c r="H21" s="43">
        <v>-3096</v>
      </c>
      <c r="I21" s="38">
        <f>SUM(G21:H21)</f>
        <v>-6127</v>
      </c>
      <c r="K21" s="46">
        <f>K22-K18-K20</f>
        <v>-6127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-1496</v>
      </c>
      <c r="D22" s="38">
        <f t="shared" si="2"/>
        <v>-1327</v>
      </c>
      <c r="E22" s="38">
        <f t="shared" si="2"/>
        <v>-208</v>
      </c>
      <c r="F22" s="38">
        <f t="shared" si="2"/>
        <v>0</v>
      </c>
      <c r="G22" s="38">
        <f t="shared" si="2"/>
        <v>-3031</v>
      </c>
      <c r="H22" s="38">
        <f t="shared" si="2"/>
        <v>-3096</v>
      </c>
      <c r="I22" s="38">
        <f t="shared" si="2"/>
        <v>-6127</v>
      </c>
      <c r="K22" s="42">
        <v>-6127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-1496</v>
      </c>
      <c r="D24" s="38">
        <f t="shared" si="3"/>
        <v>-1327</v>
      </c>
      <c r="E24" s="38">
        <f t="shared" si="3"/>
        <v>-208</v>
      </c>
      <c r="F24" s="38">
        <f t="shared" si="3"/>
        <v>0</v>
      </c>
      <c r="G24" s="38">
        <f t="shared" si="3"/>
        <v>-3031</v>
      </c>
      <c r="H24" s="38">
        <f t="shared" si="3"/>
        <v>-3096</v>
      </c>
      <c r="I24" s="38">
        <f t="shared" si="3"/>
        <v>-6127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-441</v>
      </c>
      <c r="D26" s="41">
        <f t="shared" si="4"/>
        <v>-290</v>
      </c>
      <c r="E26" s="41">
        <f t="shared" si="4"/>
        <v>1587</v>
      </c>
      <c r="F26" s="41">
        <f t="shared" si="4"/>
        <v>1002</v>
      </c>
      <c r="G26" s="41">
        <f t="shared" si="4"/>
        <v>1858</v>
      </c>
      <c r="H26" s="41">
        <f t="shared" si="4"/>
        <v>6211</v>
      </c>
      <c r="I26" s="41">
        <f t="shared" si="4"/>
        <v>8069</v>
      </c>
      <c r="K26" s="42">
        <v>8069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344</v>
      </c>
      <c r="F36" s="37"/>
      <c r="G36" s="37"/>
      <c r="H36" s="43">
        <v>5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-1327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4" priority="2">
      <formula>$E$3&lt;&gt;0</formula>
    </cfRule>
  </conditionalFormatting>
  <conditionalFormatting sqref="K9:L9 K11:L13 K18:L18 K26:L26 K20:L22">
    <cfRule type="expression" dxfId="3" priority="4">
      <formula>$L9&lt;&gt;0</formula>
    </cfRule>
  </conditionalFormatting>
  <conditionalFormatting sqref="K6:L7">
    <cfRule type="expression" dxfId="2" priority="3">
      <formula>SUM($L$9:$L$26)&lt;&gt;0</formula>
    </cfRule>
  </conditionalFormatting>
  <conditionalFormatting sqref="K36 K39">
    <cfRule type="cellIs" dxfId="1" priority="8" operator="equal">
      <formula>"FAIL"</formula>
    </cfRule>
  </conditionalFormatting>
  <conditionalFormatting sqref="C9:F9 C11:F12 H9 H11:H12 C18:F18 C20:F21 H18 H20:H21 C36:E36 H36 D39">
    <cfRule type="expression" dxfId="0" priority="1">
      <formula>VLOOKUP($B$3,#REF!, 12, FALSE)="No"</formula>
    </cfRule>
  </conditionalFormatting>
  <dataValidations count="3">
    <dataValidation type="list" allowBlank="1" showInputMessage="1" showErrorMessage="1" sqref="H3" xr:uid="{00000000-0002-0000-22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22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22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9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0" t="s">
        <v>47</v>
      </c>
      <c r="D7" s="50" t="s">
        <v>44</v>
      </c>
      <c r="E7" s="50" t="s">
        <v>48</v>
      </c>
      <c r="F7" s="50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40</v>
      </c>
      <c r="D9" s="43">
        <v>118</v>
      </c>
      <c r="E9" s="43">
        <v>417</v>
      </c>
      <c r="F9" s="43">
        <v>41</v>
      </c>
      <c r="G9" s="44">
        <f>SUM(C9:F9)</f>
        <v>616</v>
      </c>
      <c r="H9" s="43">
        <v>467</v>
      </c>
      <c r="I9" s="38">
        <f>SUM(G9:H9)</f>
        <v>1083</v>
      </c>
      <c r="K9" s="46">
        <v>1083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-9</v>
      </c>
      <c r="F11" s="43">
        <v>-47</v>
      </c>
      <c r="G11" s="44">
        <f>SUM(C11:F11)</f>
        <v>-56</v>
      </c>
      <c r="H11" s="43">
        <v>-360</v>
      </c>
      <c r="I11" s="38">
        <f>SUM(G11:H11)</f>
        <v>-416</v>
      </c>
      <c r="K11" s="46">
        <v>-416</v>
      </c>
      <c r="L11" s="46">
        <f>K11-I11</f>
        <v>0</v>
      </c>
    </row>
    <row r="12" spans="2:12" s="33" customFormat="1" ht="16" customHeight="1">
      <c r="B12" s="34" t="s">
        <v>62</v>
      </c>
      <c r="C12" s="43">
        <v>1106.8</v>
      </c>
      <c r="D12" s="43">
        <v>1949.3</v>
      </c>
      <c r="E12" s="43">
        <v>479.98</v>
      </c>
      <c r="F12" s="43">
        <v>1296.1600000000001</v>
      </c>
      <c r="G12" s="44">
        <f>SUM(C12:F12)</f>
        <v>4832.24</v>
      </c>
      <c r="H12" s="43">
        <v>8243.76</v>
      </c>
      <c r="I12" s="38">
        <f>SUM(G12:H12)</f>
        <v>13076</v>
      </c>
      <c r="K12" s="46">
        <f>K13-SUM(K9,K11)</f>
        <v>13076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1146.8</v>
      </c>
      <c r="D13" s="38">
        <f t="shared" si="0"/>
        <v>2067.3000000000002</v>
      </c>
      <c r="E13" s="38">
        <f t="shared" si="0"/>
        <v>887.98</v>
      </c>
      <c r="F13" s="38">
        <f t="shared" si="0"/>
        <v>1290.1600000000001</v>
      </c>
      <c r="G13" s="38">
        <f t="shared" si="0"/>
        <v>5392.24</v>
      </c>
      <c r="H13" s="38">
        <f t="shared" si="0"/>
        <v>8350.76</v>
      </c>
      <c r="I13" s="38">
        <f t="shared" si="0"/>
        <v>13743</v>
      </c>
      <c r="K13" s="42">
        <v>13743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1146.8</v>
      </c>
      <c r="D15" s="38">
        <f t="shared" si="1"/>
        <v>2067.3000000000002</v>
      </c>
      <c r="E15" s="38">
        <f t="shared" si="1"/>
        <v>887.98</v>
      </c>
      <c r="F15" s="38">
        <f t="shared" si="1"/>
        <v>1290.1600000000001</v>
      </c>
      <c r="G15" s="38">
        <f t="shared" si="1"/>
        <v>5392.24</v>
      </c>
      <c r="H15" s="38">
        <f t="shared" si="1"/>
        <v>8350.76</v>
      </c>
      <c r="I15" s="38">
        <f t="shared" si="1"/>
        <v>13743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-1690</v>
      </c>
      <c r="D21" s="43">
        <v>-1069</v>
      </c>
      <c r="E21" s="43">
        <v>-4</v>
      </c>
      <c r="F21" s="43">
        <v>-615</v>
      </c>
      <c r="G21" s="44">
        <f>SUM(C21:F21)</f>
        <v>-3378</v>
      </c>
      <c r="H21" s="43">
        <v>-632</v>
      </c>
      <c r="I21" s="38">
        <f>SUM(G21:H21)</f>
        <v>-4010</v>
      </c>
      <c r="K21" s="46">
        <f>K22-K18-K20</f>
        <v>-4010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-1690</v>
      </c>
      <c r="D22" s="38">
        <f t="shared" si="2"/>
        <v>-1069</v>
      </c>
      <c r="E22" s="38">
        <f t="shared" si="2"/>
        <v>-4</v>
      </c>
      <c r="F22" s="38">
        <f t="shared" si="2"/>
        <v>-615</v>
      </c>
      <c r="G22" s="38">
        <f t="shared" si="2"/>
        <v>-3378</v>
      </c>
      <c r="H22" s="38">
        <f t="shared" si="2"/>
        <v>-632</v>
      </c>
      <c r="I22" s="38">
        <f t="shared" si="2"/>
        <v>-4010</v>
      </c>
      <c r="K22" s="42">
        <v>-4010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-1690</v>
      </c>
      <c r="D24" s="38">
        <f t="shared" si="3"/>
        <v>-1069</v>
      </c>
      <c r="E24" s="38">
        <f t="shared" si="3"/>
        <v>-4</v>
      </c>
      <c r="F24" s="38">
        <f t="shared" si="3"/>
        <v>-615</v>
      </c>
      <c r="G24" s="38">
        <f t="shared" si="3"/>
        <v>-3378</v>
      </c>
      <c r="H24" s="38">
        <f t="shared" si="3"/>
        <v>-632</v>
      </c>
      <c r="I24" s="38">
        <f t="shared" si="3"/>
        <v>-4010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-543.20000000000005</v>
      </c>
      <c r="D26" s="41">
        <f t="shared" si="4"/>
        <v>998.30000000000018</v>
      </c>
      <c r="E26" s="41">
        <f t="shared" si="4"/>
        <v>883.98</v>
      </c>
      <c r="F26" s="41">
        <f t="shared" si="4"/>
        <v>675.16000000000008</v>
      </c>
      <c r="G26" s="41">
        <f t="shared" si="4"/>
        <v>2014.2399999999998</v>
      </c>
      <c r="H26" s="41">
        <f t="shared" si="4"/>
        <v>7718.76</v>
      </c>
      <c r="I26" s="41">
        <f t="shared" si="4"/>
        <v>9733</v>
      </c>
      <c r="K26" s="42">
        <v>9733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-1814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-1010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L6:L7"/>
    <mergeCell ref="C6:G6"/>
    <mergeCell ref="H6:H7"/>
    <mergeCell ref="I6:I7"/>
    <mergeCell ref="K6:K7"/>
  </mergeCells>
  <conditionalFormatting sqref="C3:E3">
    <cfRule type="expression" dxfId="159" priority="2">
      <formula>$E$3&lt;&gt;0</formula>
    </cfRule>
  </conditionalFormatting>
  <conditionalFormatting sqref="K9:L9 K11:L13 K18:L18 K26:L26 K20:L22">
    <cfRule type="expression" dxfId="158" priority="4">
      <formula>$L9&lt;&gt;0</formula>
    </cfRule>
  </conditionalFormatting>
  <conditionalFormatting sqref="K6:L7">
    <cfRule type="expression" dxfId="157" priority="3">
      <formula>SUM($L$9:$L$26)&lt;&gt;0</formula>
    </cfRule>
  </conditionalFormatting>
  <conditionalFormatting sqref="K36 K39">
    <cfRule type="cellIs" dxfId="156" priority="14" operator="equal">
      <formula>"FAIL"</formula>
    </cfRule>
  </conditionalFormatting>
  <conditionalFormatting sqref="C9:F9 C11:F12 H9 H11:H12 C18:F18 C20:F21 H18 H20:H21 C36:E36 H36 D39">
    <cfRule type="expression" dxfId="155" priority="1">
      <formula>VLOOKUP($B$3,#REF!, 12, FALSE)="No"</formula>
    </cfRule>
  </conditionalFormatting>
  <dataValidations count="3"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300-000000000000}">
      <formula1>0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300-000001000000}">
      <formula1>0</formula1>
    </dataValidation>
    <dataValidation type="list" allowBlank="1" showInputMessage="1" showErrorMessage="1" sqref="H3" xr:uid="{00000000-0002-0000-0300-000002000000}">
      <formula1>#REF!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10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362</v>
      </c>
      <c r="D9" s="43">
        <v>508</v>
      </c>
      <c r="E9" s="43">
        <v>110</v>
      </c>
      <c r="F9" s="43">
        <v>376</v>
      </c>
      <c r="G9" s="44">
        <f>SUM(C9:F9)</f>
        <v>1356</v>
      </c>
      <c r="H9" s="43">
        <v>424</v>
      </c>
      <c r="I9" s="38">
        <f>SUM(G9:H9)</f>
        <v>1780</v>
      </c>
      <c r="K9" s="46">
        <v>1780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1738</v>
      </c>
      <c r="D12" s="43">
        <v>3335</v>
      </c>
      <c r="E12" s="43">
        <v>864</v>
      </c>
      <c r="F12" s="43">
        <v>2100</v>
      </c>
      <c r="G12" s="44">
        <f>SUM(C12:F12)</f>
        <v>8037</v>
      </c>
      <c r="H12" s="43">
        <v>35500</v>
      </c>
      <c r="I12" s="38">
        <f>SUM(G12:H12)</f>
        <v>43537</v>
      </c>
      <c r="K12" s="46">
        <f>K13-SUM(K9,K11)</f>
        <v>43537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2100</v>
      </c>
      <c r="D13" s="38">
        <f t="shared" si="0"/>
        <v>3843</v>
      </c>
      <c r="E13" s="38">
        <f t="shared" si="0"/>
        <v>974</v>
      </c>
      <c r="F13" s="38">
        <f t="shared" si="0"/>
        <v>2476</v>
      </c>
      <c r="G13" s="38">
        <f t="shared" si="0"/>
        <v>9393</v>
      </c>
      <c r="H13" s="38">
        <f t="shared" si="0"/>
        <v>35924</v>
      </c>
      <c r="I13" s="38">
        <f t="shared" si="0"/>
        <v>45317</v>
      </c>
      <c r="K13" s="42">
        <v>45317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2100</v>
      </c>
      <c r="D15" s="38">
        <f t="shared" si="1"/>
        <v>3843</v>
      </c>
      <c r="E15" s="38">
        <f t="shared" si="1"/>
        <v>974</v>
      </c>
      <c r="F15" s="38">
        <f t="shared" si="1"/>
        <v>2476</v>
      </c>
      <c r="G15" s="38">
        <f t="shared" si="1"/>
        <v>9393</v>
      </c>
      <c r="H15" s="38">
        <f t="shared" si="1"/>
        <v>35924</v>
      </c>
      <c r="I15" s="38">
        <f t="shared" si="1"/>
        <v>45317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-1705</v>
      </c>
      <c r="D21" s="43">
        <v>-2249</v>
      </c>
      <c r="E21" s="43">
        <v>-5</v>
      </c>
      <c r="F21" s="43">
        <v>-451</v>
      </c>
      <c r="G21" s="44">
        <f>SUM(C21:F21)</f>
        <v>-4410</v>
      </c>
      <c r="H21" s="43">
        <v>-33198</v>
      </c>
      <c r="I21" s="38">
        <f>SUM(G21:H21)</f>
        <v>-37608</v>
      </c>
      <c r="K21" s="46">
        <f>K22-K18-K20</f>
        <v>-37608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-1705</v>
      </c>
      <c r="D22" s="38">
        <f t="shared" si="2"/>
        <v>-2249</v>
      </c>
      <c r="E22" s="38">
        <f t="shared" si="2"/>
        <v>-5</v>
      </c>
      <c r="F22" s="38">
        <f t="shared" si="2"/>
        <v>-451</v>
      </c>
      <c r="G22" s="38">
        <f t="shared" si="2"/>
        <v>-4410</v>
      </c>
      <c r="H22" s="38">
        <f t="shared" si="2"/>
        <v>-33198</v>
      </c>
      <c r="I22" s="38">
        <f t="shared" si="2"/>
        <v>-37608</v>
      </c>
      <c r="K22" s="42">
        <v>-37608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-1705</v>
      </c>
      <c r="D24" s="38">
        <f t="shared" si="3"/>
        <v>-2249</v>
      </c>
      <c r="E24" s="38">
        <f t="shared" si="3"/>
        <v>-5</v>
      </c>
      <c r="F24" s="38">
        <f t="shared" si="3"/>
        <v>-451</v>
      </c>
      <c r="G24" s="38">
        <f t="shared" si="3"/>
        <v>-4410</v>
      </c>
      <c r="H24" s="38">
        <f t="shared" si="3"/>
        <v>-33198</v>
      </c>
      <c r="I24" s="38">
        <f t="shared" si="3"/>
        <v>-37608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395</v>
      </c>
      <c r="D26" s="41">
        <f t="shared" si="4"/>
        <v>1594</v>
      </c>
      <c r="E26" s="41">
        <f t="shared" si="4"/>
        <v>969</v>
      </c>
      <c r="F26" s="41">
        <f t="shared" si="4"/>
        <v>2025</v>
      </c>
      <c r="G26" s="41">
        <f t="shared" si="4"/>
        <v>4983</v>
      </c>
      <c r="H26" s="41">
        <f t="shared" si="4"/>
        <v>2726</v>
      </c>
      <c r="I26" s="41">
        <f t="shared" si="4"/>
        <v>7709</v>
      </c>
      <c r="K26" s="42">
        <v>7709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436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-2247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54" priority="2">
      <formula>$E$3&lt;&gt;0</formula>
    </cfRule>
  </conditionalFormatting>
  <conditionalFormatting sqref="K9:L9 K11:L13 K18:L18 K26:L26 K20:L22">
    <cfRule type="expression" dxfId="153" priority="4">
      <formula>$L9&lt;&gt;0</formula>
    </cfRule>
  </conditionalFormatting>
  <conditionalFormatting sqref="K6:L7">
    <cfRule type="expression" dxfId="152" priority="3">
      <formula>SUM($L$9:$L$26)&lt;&gt;0</formula>
    </cfRule>
  </conditionalFormatting>
  <conditionalFormatting sqref="K36 K39">
    <cfRule type="cellIs" dxfId="151" priority="8" operator="equal">
      <formula>"FAIL"</formula>
    </cfRule>
  </conditionalFormatting>
  <conditionalFormatting sqref="C9:F9 C11:F12 H9 H11:H12 C18:F18 C20:F21 H18 H20:H21 C36:E36 H36 D39">
    <cfRule type="expression" dxfId="150" priority="1">
      <formula>VLOOKUP($B$3,#REF!, 12, FALSE)="No"</formula>
    </cfRule>
  </conditionalFormatting>
  <dataValidations count="3">
    <dataValidation type="list" allowBlank="1" showInputMessage="1" showErrorMessage="1" sqref="H3" xr:uid="{00000000-0002-0000-04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4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4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6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54</v>
      </c>
      <c r="D9" s="43">
        <v>105</v>
      </c>
      <c r="E9" s="43">
        <v>27</v>
      </c>
      <c r="F9" s="43">
        <v>27</v>
      </c>
      <c r="G9" s="44">
        <f>SUM(C9:F9)</f>
        <v>213</v>
      </c>
      <c r="H9" s="43">
        <v>484</v>
      </c>
      <c r="I9" s="38">
        <f>SUM(G9:H9)</f>
        <v>697</v>
      </c>
      <c r="K9" s="46">
        <v>697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-18</v>
      </c>
      <c r="D11" s="43">
        <v>0</v>
      </c>
      <c r="E11" s="43">
        <v>0</v>
      </c>
      <c r="F11" s="43">
        <v>0</v>
      </c>
      <c r="G11" s="44">
        <f>SUM(C11:F11)</f>
        <v>-18</v>
      </c>
      <c r="H11" s="43">
        <v>0</v>
      </c>
      <c r="I11" s="38">
        <f>SUM(G11:H11)</f>
        <v>-18</v>
      </c>
      <c r="K11" s="46">
        <v>-18</v>
      </c>
      <c r="L11" s="46">
        <f>K11-I11</f>
        <v>0</v>
      </c>
    </row>
    <row r="12" spans="2:12" s="33" customFormat="1" ht="16" customHeight="1">
      <c r="B12" s="34" t="s">
        <v>62</v>
      </c>
      <c r="C12" s="43">
        <v>528</v>
      </c>
      <c r="D12" s="43">
        <v>953</v>
      </c>
      <c r="E12" s="43">
        <v>263</v>
      </c>
      <c r="F12" s="43">
        <v>283</v>
      </c>
      <c r="G12" s="44">
        <f>SUM(C12:F12)</f>
        <v>2027</v>
      </c>
      <c r="H12" s="43">
        <v>2357</v>
      </c>
      <c r="I12" s="38">
        <f>SUM(G12:H12)</f>
        <v>4384</v>
      </c>
      <c r="K12" s="46">
        <f>K13-SUM(K9,K11)</f>
        <v>4384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564</v>
      </c>
      <c r="D13" s="38">
        <f t="shared" si="0"/>
        <v>1058</v>
      </c>
      <c r="E13" s="38">
        <f t="shared" si="0"/>
        <v>290</v>
      </c>
      <c r="F13" s="38">
        <f t="shared" si="0"/>
        <v>310</v>
      </c>
      <c r="G13" s="38">
        <f t="shared" si="0"/>
        <v>2222</v>
      </c>
      <c r="H13" s="38">
        <f t="shared" si="0"/>
        <v>2841</v>
      </c>
      <c r="I13" s="38">
        <f t="shared" si="0"/>
        <v>5063</v>
      </c>
      <c r="K13" s="42">
        <v>5063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564</v>
      </c>
      <c r="D15" s="38">
        <f t="shared" si="1"/>
        <v>1058</v>
      </c>
      <c r="E15" s="38">
        <f t="shared" si="1"/>
        <v>290</v>
      </c>
      <c r="F15" s="38">
        <f t="shared" si="1"/>
        <v>310</v>
      </c>
      <c r="G15" s="38">
        <f t="shared" si="1"/>
        <v>2222</v>
      </c>
      <c r="H15" s="38">
        <f t="shared" si="1"/>
        <v>2841</v>
      </c>
      <c r="I15" s="38">
        <f t="shared" si="1"/>
        <v>5063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-686</v>
      </c>
      <c r="D21" s="43">
        <v>-1062</v>
      </c>
      <c r="E21" s="43">
        <v>-18</v>
      </c>
      <c r="F21" s="43">
        <v>0</v>
      </c>
      <c r="G21" s="44">
        <f>SUM(C21:F21)</f>
        <v>-1766</v>
      </c>
      <c r="H21" s="43">
        <v>-1725</v>
      </c>
      <c r="I21" s="38">
        <f>SUM(G21:H21)</f>
        <v>-3491</v>
      </c>
      <c r="K21" s="46">
        <f>K22-K18-K20</f>
        <v>-3491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-686</v>
      </c>
      <c r="D22" s="38">
        <f t="shared" si="2"/>
        <v>-1062</v>
      </c>
      <c r="E22" s="38">
        <f t="shared" si="2"/>
        <v>-18</v>
      </c>
      <c r="F22" s="38">
        <f t="shared" si="2"/>
        <v>0</v>
      </c>
      <c r="G22" s="38">
        <f t="shared" si="2"/>
        <v>-1766</v>
      </c>
      <c r="H22" s="38">
        <f t="shared" si="2"/>
        <v>-1725</v>
      </c>
      <c r="I22" s="38">
        <f t="shared" si="2"/>
        <v>-3491</v>
      </c>
      <c r="K22" s="42">
        <v>-3491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-686</v>
      </c>
      <c r="D24" s="38">
        <f t="shared" si="3"/>
        <v>-1062</v>
      </c>
      <c r="E24" s="38">
        <f t="shared" si="3"/>
        <v>-18</v>
      </c>
      <c r="F24" s="38">
        <f t="shared" si="3"/>
        <v>0</v>
      </c>
      <c r="G24" s="38">
        <f t="shared" si="3"/>
        <v>-1766</v>
      </c>
      <c r="H24" s="38">
        <f t="shared" si="3"/>
        <v>-1725</v>
      </c>
      <c r="I24" s="38">
        <f t="shared" si="3"/>
        <v>-3491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-122</v>
      </c>
      <c r="D26" s="41">
        <f t="shared" si="4"/>
        <v>-4</v>
      </c>
      <c r="E26" s="41">
        <f t="shared" si="4"/>
        <v>272</v>
      </c>
      <c r="F26" s="41">
        <f t="shared" si="4"/>
        <v>310</v>
      </c>
      <c r="G26" s="41">
        <f t="shared" si="4"/>
        <v>456</v>
      </c>
      <c r="H26" s="41">
        <f t="shared" si="4"/>
        <v>1116</v>
      </c>
      <c r="I26" s="41">
        <f t="shared" si="4"/>
        <v>1572</v>
      </c>
      <c r="K26" s="42">
        <v>1572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24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-1714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49" priority="2">
      <formula>$E$3&lt;&gt;0</formula>
    </cfRule>
  </conditionalFormatting>
  <conditionalFormatting sqref="K9:L9 K11:L13 K18:L18 K26:L26 K20:L22">
    <cfRule type="expression" dxfId="148" priority="4">
      <formula>$L9&lt;&gt;0</formula>
    </cfRule>
  </conditionalFormatting>
  <conditionalFormatting sqref="K6:L7">
    <cfRule type="expression" dxfId="147" priority="3">
      <formula>SUM($L$9:$L$26)&lt;&gt;0</formula>
    </cfRule>
  </conditionalFormatting>
  <conditionalFormatting sqref="K36 K39">
    <cfRule type="cellIs" dxfId="146" priority="8" operator="equal">
      <formula>"FAIL"</formula>
    </cfRule>
  </conditionalFormatting>
  <conditionalFormatting sqref="C9:F9 C11:F12 H9 H11:H12 C18:F18 C20:F21 H18 H20:H21 C36:E36 H36 D39">
    <cfRule type="expression" dxfId="145" priority="1">
      <formula>VLOOKUP($B$3,#REF!, 12, FALSE)="No"</formula>
    </cfRule>
  </conditionalFormatting>
  <dataValidations count="3">
    <dataValidation type="list" allowBlank="1" showInputMessage="1" showErrorMessage="1" sqref="H3" xr:uid="{00000000-0002-0000-05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5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5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11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83</v>
      </c>
      <c r="D9" s="43">
        <v>139</v>
      </c>
      <c r="E9" s="43">
        <v>36</v>
      </c>
      <c r="F9" s="43">
        <v>13</v>
      </c>
      <c r="G9" s="44">
        <f>SUM(C9:F9)</f>
        <v>271</v>
      </c>
      <c r="H9" s="43">
        <v>176</v>
      </c>
      <c r="I9" s="38">
        <f>SUM(G9:H9)</f>
        <v>447</v>
      </c>
      <c r="K9" s="46">
        <v>447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-101</v>
      </c>
      <c r="I11" s="38">
        <f>SUM(G11:H11)</f>
        <v>-101</v>
      </c>
      <c r="K11" s="46">
        <v>-101</v>
      </c>
      <c r="L11" s="46">
        <f>K11-I11</f>
        <v>0</v>
      </c>
    </row>
    <row r="12" spans="2:12" s="33" customFormat="1" ht="16" customHeight="1">
      <c r="B12" s="34" t="s">
        <v>62</v>
      </c>
      <c r="C12" s="43">
        <v>1104</v>
      </c>
      <c r="D12" s="43">
        <v>1631</v>
      </c>
      <c r="E12" s="43">
        <v>527</v>
      </c>
      <c r="F12" s="43">
        <v>327</v>
      </c>
      <c r="G12" s="44">
        <f>SUM(C12:F12)</f>
        <v>3589</v>
      </c>
      <c r="H12" s="43">
        <v>3195</v>
      </c>
      <c r="I12" s="38">
        <f>SUM(G12:H12)</f>
        <v>6784</v>
      </c>
      <c r="K12" s="46">
        <f>K13-SUM(K9,K11)</f>
        <v>6784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1187</v>
      </c>
      <c r="D13" s="38">
        <f t="shared" si="0"/>
        <v>1770</v>
      </c>
      <c r="E13" s="38">
        <f t="shared" si="0"/>
        <v>563</v>
      </c>
      <c r="F13" s="38">
        <f t="shared" si="0"/>
        <v>340</v>
      </c>
      <c r="G13" s="38">
        <f t="shared" si="0"/>
        <v>3860</v>
      </c>
      <c r="H13" s="38">
        <f t="shared" si="0"/>
        <v>3270</v>
      </c>
      <c r="I13" s="38">
        <f t="shared" si="0"/>
        <v>7130</v>
      </c>
      <c r="K13" s="42">
        <v>7130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1187</v>
      </c>
      <c r="D15" s="38">
        <f t="shared" si="1"/>
        <v>1770</v>
      </c>
      <c r="E15" s="38">
        <f t="shared" si="1"/>
        <v>563</v>
      </c>
      <c r="F15" s="38">
        <f t="shared" si="1"/>
        <v>340</v>
      </c>
      <c r="G15" s="38">
        <f t="shared" si="1"/>
        <v>3860</v>
      </c>
      <c r="H15" s="38">
        <f t="shared" si="1"/>
        <v>3270</v>
      </c>
      <c r="I15" s="38">
        <f t="shared" si="1"/>
        <v>7130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-1036</v>
      </c>
      <c r="D21" s="43">
        <v>-1245</v>
      </c>
      <c r="E21" s="43">
        <v>-1</v>
      </c>
      <c r="F21" s="43">
        <v>-53</v>
      </c>
      <c r="G21" s="44">
        <f>SUM(C21:F21)</f>
        <v>-2335</v>
      </c>
      <c r="H21" s="43">
        <v>-1704</v>
      </c>
      <c r="I21" s="38">
        <f>SUM(G21:H21)</f>
        <v>-4039</v>
      </c>
      <c r="K21" s="46">
        <f>K22-K18-K20</f>
        <v>-4039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-1036</v>
      </c>
      <c r="D22" s="38">
        <f t="shared" si="2"/>
        <v>-1245</v>
      </c>
      <c r="E22" s="38">
        <f t="shared" si="2"/>
        <v>-1</v>
      </c>
      <c r="F22" s="38">
        <f t="shared" si="2"/>
        <v>-53</v>
      </c>
      <c r="G22" s="38">
        <f t="shared" si="2"/>
        <v>-2335</v>
      </c>
      <c r="H22" s="38">
        <f t="shared" si="2"/>
        <v>-1704</v>
      </c>
      <c r="I22" s="38">
        <f t="shared" si="2"/>
        <v>-4039</v>
      </c>
      <c r="K22" s="42">
        <v>-4039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-1036</v>
      </c>
      <c r="D24" s="38">
        <f t="shared" si="3"/>
        <v>-1245</v>
      </c>
      <c r="E24" s="38">
        <f t="shared" si="3"/>
        <v>-1</v>
      </c>
      <c r="F24" s="38">
        <f t="shared" si="3"/>
        <v>-53</v>
      </c>
      <c r="G24" s="38">
        <f t="shared" si="3"/>
        <v>-2335</v>
      </c>
      <c r="H24" s="38">
        <f t="shared" si="3"/>
        <v>-1704</v>
      </c>
      <c r="I24" s="38">
        <f t="shared" si="3"/>
        <v>-4039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151</v>
      </c>
      <c r="D26" s="41">
        <f t="shared" si="4"/>
        <v>525</v>
      </c>
      <c r="E26" s="41">
        <f t="shared" si="4"/>
        <v>562</v>
      </c>
      <c r="F26" s="41">
        <f t="shared" si="4"/>
        <v>287</v>
      </c>
      <c r="G26" s="41">
        <f t="shared" si="4"/>
        <v>1525</v>
      </c>
      <c r="H26" s="41">
        <f t="shared" si="4"/>
        <v>1566</v>
      </c>
      <c r="I26" s="41">
        <f t="shared" si="4"/>
        <v>3091</v>
      </c>
      <c r="K26" s="42">
        <v>3091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595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-1102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44" priority="2">
      <formula>$E$3&lt;&gt;0</formula>
    </cfRule>
  </conditionalFormatting>
  <conditionalFormatting sqref="K9:L9 K11:L13 K18:L18 K26:L26 K20:L22">
    <cfRule type="expression" dxfId="143" priority="4">
      <formula>$L9&lt;&gt;0</formula>
    </cfRule>
  </conditionalFormatting>
  <conditionalFormatting sqref="K6:L7">
    <cfRule type="expression" dxfId="142" priority="3">
      <formula>SUM($L$9:$L$26)&lt;&gt;0</formula>
    </cfRule>
  </conditionalFormatting>
  <conditionalFormatting sqref="K36 K39">
    <cfRule type="cellIs" dxfId="141" priority="8" operator="equal">
      <formula>"FAIL"</formula>
    </cfRule>
  </conditionalFormatting>
  <conditionalFormatting sqref="C9:F9 C11:F12 H9 H11:H12 C18:F18 C20:F21 H18 H20:H21 C36:E36 H36 D39">
    <cfRule type="expression" dxfId="140" priority="1">
      <formula>VLOOKUP($B$3,#REF!, 12, FALSE)="No"</formula>
    </cfRule>
  </conditionalFormatting>
  <dataValidations count="3">
    <dataValidation type="list" allowBlank="1" showInputMessage="1" showErrorMessage="1" sqref="H3" xr:uid="{00000000-0002-0000-06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6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6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56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292</v>
      </c>
      <c r="D9" s="43">
        <v>327</v>
      </c>
      <c r="E9" s="43">
        <v>189</v>
      </c>
      <c r="F9" s="43">
        <v>44</v>
      </c>
      <c r="G9" s="44">
        <f>SUM(C9:F9)</f>
        <v>852</v>
      </c>
      <c r="H9" s="43">
        <v>402</v>
      </c>
      <c r="I9" s="38">
        <f>SUM(G9:H9)</f>
        <v>1254</v>
      </c>
      <c r="K9" s="46">
        <v>1254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-59</v>
      </c>
      <c r="D11" s="43">
        <v>-66</v>
      </c>
      <c r="E11" s="43">
        <v>-20</v>
      </c>
      <c r="F11" s="43">
        <v>-9</v>
      </c>
      <c r="G11" s="44">
        <f>SUM(C11:F11)</f>
        <v>-154</v>
      </c>
      <c r="H11" s="43">
        <v>-64</v>
      </c>
      <c r="I11" s="38">
        <f>SUM(G11:H11)</f>
        <v>-218</v>
      </c>
      <c r="K11" s="46">
        <v>-218</v>
      </c>
      <c r="L11" s="46">
        <f>K11-I11</f>
        <v>0</v>
      </c>
    </row>
    <row r="12" spans="2:12" s="33" customFormat="1" ht="16" customHeight="1">
      <c r="B12" s="34" t="s">
        <v>62</v>
      </c>
      <c r="C12" s="43">
        <v>3781</v>
      </c>
      <c r="D12" s="43">
        <v>4403</v>
      </c>
      <c r="E12" s="43">
        <v>1326</v>
      </c>
      <c r="F12" s="43">
        <v>614</v>
      </c>
      <c r="G12" s="44">
        <f>SUM(C12:F12)</f>
        <v>10124</v>
      </c>
      <c r="H12" s="43">
        <v>21760</v>
      </c>
      <c r="I12" s="38">
        <f>SUM(G12:H12)</f>
        <v>31884</v>
      </c>
      <c r="K12" s="46">
        <f>K13-SUM(K9,K11)</f>
        <v>31884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4014</v>
      </c>
      <c r="D13" s="38">
        <f t="shared" si="0"/>
        <v>4664</v>
      </c>
      <c r="E13" s="38">
        <f t="shared" si="0"/>
        <v>1495</v>
      </c>
      <c r="F13" s="38">
        <f t="shared" si="0"/>
        <v>649</v>
      </c>
      <c r="G13" s="38">
        <f t="shared" si="0"/>
        <v>10822</v>
      </c>
      <c r="H13" s="38">
        <f t="shared" si="0"/>
        <v>22098</v>
      </c>
      <c r="I13" s="38">
        <f t="shared" si="0"/>
        <v>32920</v>
      </c>
      <c r="K13" s="42">
        <v>32920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4014</v>
      </c>
      <c r="D15" s="38">
        <f t="shared" si="1"/>
        <v>4664</v>
      </c>
      <c r="E15" s="38">
        <f t="shared" si="1"/>
        <v>1495</v>
      </c>
      <c r="F15" s="38">
        <f t="shared" si="1"/>
        <v>649</v>
      </c>
      <c r="G15" s="38">
        <f t="shared" si="1"/>
        <v>10822</v>
      </c>
      <c r="H15" s="38">
        <f t="shared" si="1"/>
        <v>22098</v>
      </c>
      <c r="I15" s="38">
        <f t="shared" si="1"/>
        <v>32920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-5258</v>
      </c>
      <c r="D21" s="43">
        <v>-3750</v>
      </c>
      <c r="E21" s="43">
        <v>-9</v>
      </c>
      <c r="F21" s="43">
        <v>-1</v>
      </c>
      <c r="G21" s="44">
        <f>SUM(C21:F21)</f>
        <v>-9018</v>
      </c>
      <c r="H21" s="43">
        <v>-16537</v>
      </c>
      <c r="I21" s="38">
        <f>SUM(G21:H21)</f>
        <v>-25555</v>
      </c>
      <c r="K21" s="46">
        <f>K22-K18-K20</f>
        <v>-25555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-5258</v>
      </c>
      <c r="D22" s="38">
        <f t="shared" si="2"/>
        <v>-3750</v>
      </c>
      <c r="E22" s="38">
        <f t="shared" si="2"/>
        <v>-9</v>
      </c>
      <c r="F22" s="38">
        <f t="shared" si="2"/>
        <v>-1</v>
      </c>
      <c r="G22" s="38">
        <f t="shared" si="2"/>
        <v>-9018</v>
      </c>
      <c r="H22" s="38">
        <f t="shared" si="2"/>
        <v>-16537</v>
      </c>
      <c r="I22" s="38">
        <f t="shared" si="2"/>
        <v>-25555</v>
      </c>
      <c r="K22" s="42">
        <v>-25555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-5258</v>
      </c>
      <c r="D24" s="38">
        <f t="shared" si="3"/>
        <v>-3750</v>
      </c>
      <c r="E24" s="38">
        <f t="shared" si="3"/>
        <v>-9</v>
      </c>
      <c r="F24" s="38">
        <f t="shared" si="3"/>
        <v>-1</v>
      </c>
      <c r="G24" s="38">
        <f t="shared" si="3"/>
        <v>-9018</v>
      </c>
      <c r="H24" s="38">
        <f t="shared" si="3"/>
        <v>-16537</v>
      </c>
      <c r="I24" s="38">
        <f t="shared" si="3"/>
        <v>-25555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-1244</v>
      </c>
      <c r="D26" s="41">
        <f t="shared" si="4"/>
        <v>914</v>
      </c>
      <c r="E26" s="41">
        <f t="shared" si="4"/>
        <v>1486</v>
      </c>
      <c r="F26" s="41">
        <f t="shared" si="4"/>
        <v>648</v>
      </c>
      <c r="G26" s="41">
        <f t="shared" si="4"/>
        <v>1804</v>
      </c>
      <c r="H26" s="41">
        <f t="shared" si="4"/>
        <v>5561</v>
      </c>
      <c r="I26" s="41">
        <f t="shared" si="4"/>
        <v>7365</v>
      </c>
      <c r="K26" s="42">
        <v>7365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-3035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39" priority="2">
      <formula>$E$3&lt;&gt;0</formula>
    </cfRule>
  </conditionalFormatting>
  <conditionalFormatting sqref="K9:L9 K11:L13 K18:L18 K26:L26 K20:L22">
    <cfRule type="expression" dxfId="138" priority="4">
      <formula>$L9&lt;&gt;0</formula>
    </cfRule>
  </conditionalFormatting>
  <conditionalFormatting sqref="K6:L7">
    <cfRule type="expression" dxfId="137" priority="3">
      <formula>SUM($L$9:$L$26)&lt;&gt;0</formula>
    </cfRule>
  </conditionalFormatting>
  <conditionalFormatting sqref="K36 K39">
    <cfRule type="cellIs" dxfId="136" priority="8" operator="equal">
      <formula>"FAIL"</formula>
    </cfRule>
  </conditionalFormatting>
  <conditionalFormatting sqref="C9:F9 C11:F12 H9 H11:H12 C18:F18 C20:F21 H18 H20:H21 C36:E36 H36 D39">
    <cfRule type="expression" dxfId="135" priority="1">
      <formula>VLOOKUP($B$3,#REF!, 12, FALSE)="No"</formula>
    </cfRule>
  </conditionalFormatting>
  <dataValidations count="3">
    <dataValidation type="list" allowBlank="1" showInputMessage="1" showErrorMessage="1" sqref="H3" xr:uid="{00000000-0002-0000-07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7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7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>
    <tabColor rgb="FFC5D9F1"/>
    <pageSetUpPr fitToPage="1"/>
  </sheetPr>
  <dimension ref="B1:Q40"/>
  <sheetViews>
    <sheetView zoomScaleNormal="100" workbookViewId="0">
      <pane ySplit="7" topLeftCell="A8" activePane="bottomLeft" state="frozen"/>
      <selection activeCell="C9" sqref="C9"/>
      <selection pane="bottomLeft" activeCell="C1" sqref="C1"/>
    </sheetView>
  </sheetViews>
  <sheetFormatPr defaultColWidth="9.1796875" defaultRowHeight="14"/>
  <cols>
    <col min="1" max="1" width="2.54296875" style="30" customWidth="1"/>
    <col min="2" max="2" width="60" style="30" customWidth="1"/>
    <col min="3" max="8" width="14.453125" style="30" customWidth="1"/>
    <col min="9" max="9" width="14.7265625" style="30" customWidth="1"/>
    <col min="10" max="10" width="3.26953125" style="30" customWidth="1"/>
    <col min="11" max="12" width="10.81640625" style="30" customWidth="1"/>
    <col min="13" max="16384" width="9.1796875" style="30"/>
  </cols>
  <sheetData>
    <row r="1" spans="2:12" s="1" customFormat="1" ht="20.149999999999999" customHeight="1">
      <c r="B1" s="2" t="s">
        <v>46</v>
      </c>
      <c r="C1" s="70"/>
      <c r="D1" s="70"/>
      <c r="F1" s="10"/>
      <c r="G1" s="10"/>
      <c r="H1" s="10"/>
    </row>
    <row r="2" spans="2:12" s="1" customFormat="1" ht="20.149999999999999" customHeight="1">
      <c r="B2" s="2" t="s">
        <v>66</v>
      </c>
    </row>
    <row r="3" spans="2:12" s="1" customFormat="1" ht="20.149999999999999" customHeight="1">
      <c r="B3" s="3" t="s">
        <v>12</v>
      </c>
      <c r="C3" s="71"/>
      <c r="D3" s="71"/>
      <c r="E3" s="4"/>
      <c r="F3" s="72"/>
      <c r="G3" s="72"/>
      <c r="H3" s="5"/>
    </row>
    <row r="4" spans="2:12" s="6" customFormat="1" ht="12.75" customHeight="1">
      <c r="B4" s="7"/>
      <c r="C4" s="8"/>
      <c r="I4" s="9"/>
      <c r="J4" s="9"/>
    </row>
    <row r="5" spans="2:12" s="6" customFormat="1" ht="12.75" customHeight="1">
      <c r="B5" s="7"/>
      <c r="C5" s="8"/>
      <c r="I5" s="9" t="s">
        <v>0</v>
      </c>
      <c r="J5" s="9"/>
    </row>
    <row r="6" spans="2:12" ht="18" customHeight="1">
      <c r="B6" s="28" t="s">
        <v>7</v>
      </c>
      <c r="C6" s="79" t="s">
        <v>42</v>
      </c>
      <c r="D6" s="80"/>
      <c r="E6" s="80"/>
      <c r="F6" s="80"/>
      <c r="G6" s="81"/>
      <c r="H6" s="82" t="s">
        <v>43</v>
      </c>
      <c r="I6" s="84" t="s">
        <v>50</v>
      </c>
      <c r="J6" s="29"/>
      <c r="K6" s="78" t="s">
        <v>38</v>
      </c>
      <c r="L6" s="78" t="s">
        <v>1</v>
      </c>
    </row>
    <row r="7" spans="2:12" ht="42" customHeight="1">
      <c r="B7" s="31" t="s">
        <v>8</v>
      </c>
      <c r="C7" s="51" t="s">
        <v>47</v>
      </c>
      <c r="D7" s="51" t="s">
        <v>44</v>
      </c>
      <c r="E7" s="51" t="s">
        <v>48</v>
      </c>
      <c r="F7" s="51" t="s">
        <v>45</v>
      </c>
      <c r="G7" s="45" t="s">
        <v>49</v>
      </c>
      <c r="H7" s="83"/>
      <c r="I7" s="85"/>
      <c r="J7" s="29"/>
      <c r="K7" s="78"/>
      <c r="L7" s="78"/>
    </row>
    <row r="8" spans="2:12" s="33" customFormat="1" ht="16" customHeight="1">
      <c r="B8" s="32" t="s">
        <v>41</v>
      </c>
    </row>
    <row r="9" spans="2:12" s="33" customFormat="1" ht="16" customHeight="1">
      <c r="B9" s="34" t="s">
        <v>39</v>
      </c>
      <c r="C9" s="43">
        <v>65</v>
      </c>
      <c r="D9" s="43">
        <v>46</v>
      </c>
      <c r="E9" s="43">
        <v>135</v>
      </c>
      <c r="F9" s="43">
        <v>3</v>
      </c>
      <c r="G9" s="44">
        <f>SUM(C9:F9)</f>
        <v>249</v>
      </c>
      <c r="H9" s="43">
        <v>122</v>
      </c>
      <c r="I9" s="38">
        <f>SUM(G9:H9)</f>
        <v>371</v>
      </c>
      <c r="K9" s="46">
        <v>371</v>
      </c>
      <c r="L9" s="46">
        <f>K9-I9</f>
        <v>0</v>
      </c>
    </row>
    <row r="10" spans="2:12" s="33" customFormat="1" ht="16" customHeight="1">
      <c r="B10" s="34" t="s">
        <v>65</v>
      </c>
      <c r="C10" s="37"/>
      <c r="D10" s="37"/>
      <c r="E10" s="37"/>
      <c r="F10" s="37"/>
      <c r="G10" s="37"/>
      <c r="H10" s="37"/>
      <c r="I10" s="37"/>
      <c r="K10" s="47"/>
      <c r="L10" s="48"/>
    </row>
    <row r="11" spans="2:12" s="33" customFormat="1" ht="16" customHeight="1">
      <c r="B11" s="34" t="s">
        <v>61</v>
      </c>
      <c r="C11" s="43">
        <v>0</v>
      </c>
      <c r="D11" s="43">
        <v>0</v>
      </c>
      <c r="E11" s="43">
        <v>0</v>
      </c>
      <c r="F11" s="43">
        <v>0</v>
      </c>
      <c r="G11" s="44">
        <f>SUM(C11:F11)</f>
        <v>0</v>
      </c>
      <c r="H11" s="43">
        <v>0</v>
      </c>
      <c r="I11" s="38">
        <f>SUM(G11:H11)</f>
        <v>0</v>
      </c>
      <c r="K11" s="46">
        <v>0</v>
      </c>
      <c r="L11" s="46">
        <f>K11-I11</f>
        <v>0</v>
      </c>
    </row>
    <row r="12" spans="2:12" s="33" customFormat="1" ht="16" customHeight="1">
      <c r="B12" s="34" t="s">
        <v>62</v>
      </c>
      <c r="C12" s="43">
        <v>164</v>
      </c>
      <c r="D12" s="43">
        <v>335</v>
      </c>
      <c r="E12" s="43">
        <v>135</v>
      </c>
      <c r="F12" s="43">
        <v>533</v>
      </c>
      <c r="G12" s="44">
        <f>SUM(C12:F12)</f>
        <v>1167</v>
      </c>
      <c r="H12" s="43">
        <v>811</v>
      </c>
      <c r="I12" s="38">
        <f>SUM(G12:H12)</f>
        <v>1978</v>
      </c>
      <c r="K12" s="46">
        <f>K13-SUM(K9,K11)</f>
        <v>1978</v>
      </c>
      <c r="L12" s="46">
        <f>K12-I12</f>
        <v>0</v>
      </c>
    </row>
    <row r="13" spans="2:12" s="33" customFormat="1" ht="16" customHeight="1">
      <c r="B13" s="39" t="s">
        <v>2</v>
      </c>
      <c r="C13" s="38">
        <f t="shared" ref="C13:I13" si="0">SUM(C9,C11:C12)</f>
        <v>229</v>
      </c>
      <c r="D13" s="38">
        <f t="shared" si="0"/>
        <v>381</v>
      </c>
      <c r="E13" s="38">
        <f t="shared" si="0"/>
        <v>270</v>
      </c>
      <c r="F13" s="38">
        <f t="shared" si="0"/>
        <v>536</v>
      </c>
      <c r="G13" s="38">
        <f t="shared" si="0"/>
        <v>1416</v>
      </c>
      <c r="H13" s="38">
        <f t="shared" si="0"/>
        <v>933</v>
      </c>
      <c r="I13" s="38">
        <f t="shared" si="0"/>
        <v>2349</v>
      </c>
      <c r="K13" s="42">
        <v>2349</v>
      </c>
      <c r="L13" s="42">
        <f>K13-I13</f>
        <v>0</v>
      </c>
    </row>
    <row r="14" spans="2:12" s="33" customFormat="1" ht="12.75" customHeight="1">
      <c r="C14" s="36"/>
      <c r="D14" s="36"/>
      <c r="E14" s="36"/>
      <c r="F14" s="36"/>
      <c r="G14" s="36"/>
      <c r="H14" s="36"/>
      <c r="I14" s="36"/>
      <c r="K14" s="36"/>
      <c r="L14" s="36"/>
    </row>
    <row r="15" spans="2:12" s="33" customFormat="1" ht="16" customHeight="1">
      <c r="B15" s="39" t="s">
        <v>63</v>
      </c>
      <c r="C15" s="38">
        <f t="shared" ref="C15:I15" si="1">C13+C18</f>
        <v>229</v>
      </c>
      <c r="D15" s="38">
        <f t="shared" si="1"/>
        <v>381</v>
      </c>
      <c r="E15" s="38">
        <f t="shared" si="1"/>
        <v>270</v>
      </c>
      <c r="F15" s="38">
        <f t="shared" si="1"/>
        <v>536</v>
      </c>
      <c r="G15" s="38">
        <f t="shared" si="1"/>
        <v>1416</v>
      </c>
      <c r="H15" s="38">
        <f t="shared" si="1"/>
        <v>933</v>
      </c>
      <c r="I15" s="38">
        <f t="shared" si="1"/>
        <v>2349</v>
      </c>
      <c r="K15" s="36"/>
      <c r="L15" s="36"/>
    </row>
    <row r="16" spans="2:12" s="33" customFormat="1" ht="12.75" customHeight="1">
      <c r="C16" s="36"/>
      <c r="D16" s="36"/>
      <c r="E16" s="36"/>
      <c r="F16" s="36"/>
      <c r="G16" s="36"/>
      <c r="H16" s="36"/>
      <c r="I16" s="36"/>
      <c r="K16" s="36"/>
      <c r="L16" s="36"/>
    </row>
    <row r="17" spans="2:17" s="33" customFormat="1" ht="16" customHeight="1">
      <c r="B17" s="32" t="s">
        <v>40</v>
      </c>
      <c r="C17" s="36"/>
      <c r="D17" s="36"/>
      <c r="E17" s="36"/>
      <c r="F17" s="36"/>
      <c r="G17" s="36"/>
      <c r="H17" s="36"/>
      <c r="I17" s="36"/>
      <c r="K17" s="36"/>
      <c r="L17" s="36"/>
    </row>
    <row r="18" spans="2:17" s="33" customFormat="1" ht="16" customHeight="1">
      <c r="B18" s="34" t="s">
        <v>58</v>
      </c>
      <c r="C18" s="43">
        <v>0</v>
      </c>
      <c r="D18" s="43">
        <v>0</v>
      </c>
      <c r="E18" s="43">
        <v>0</v>
      </c>
      <c r="F18" s="43">
        <v>0</v>
      </c>
      <c r="G18" s="44">
        <f>SUM(C18:F18)</f>
        <v>0</v>
      </c>
      <c r="H18" s="43">
        <v>0</v>
      </c>
      <c r="I18" s="38">
        <f>SUM(G18:H18)</f>
        <v>0</v>
      </c>
      <c r="K18" s="46">
        <v>0</v>
      </c>
      <c r="L18" s="46">
        <f>K18-I18</f>
        <v>0</v>
      </c>
    </row>
    <row r="19" spans="2:17" s="33" customFormat="1" ht="16" customHeight="1">
      <c r="B19" s="49" t="s">
        <v>59</v>
      </c>
      <c r="C19" s="37"/>
      <c r="D19" s="37"/>
      <c r="E19" s="37"/>
      <c r="F19" s="37"/>
      <c r="G19" s="37"/>
      <c r="H19" s="37"/>
      <c r="I19" s="35"/>
      <c r="K19" s="47"/>
      <c r="L19" s="47"/>
    </row>
    <row r="20" spans="2:17" s="33" customFormat="1" ht="16" customHeight="1">
      <c r="B20" s="34" t="s">
        <v>54</v>
      </c>
      <c r="C20" s="43">
        <v>0</v>
      </c>
      <c r="D20" s="43">
        <v>0</v>
      </c>
      <c r="E20" s="43">
        <v>0</v>
      </c>
      <c r="F20" s="43">
        <v>0</v>
      </c>
      <c r="G20" s="44">
        <f>SUM(C20:F20)</f>
        <v>0</v>
      </c>
      <c r="H20" s="43">
        <v>0</v>
      </c>
      <c r="I20" s="38">
        <f>SUM(G20:H20)</f>
        <v>0</v>
      </c>
      <c r="K20" s="46">
        <v>0</v>
      </c>
      <c r="L20" s="46">
        <f>K20-I20</f>
        <v>0</v>
      </c>
    </row>
    <row r="21" spans="2:17" s="33" customFormat="1" ht="16" customHeight="1">
      <c r="B21" s="34" t="s">
        <v>64</v>
      </c>
      <c r="C21" s="43">
        <v>-209</v>
      </c>
      <c r="D21" s="43">
        <v>-166</v>
      </c>
      <c r="E21" s="43">
        <v>0</v>
      </c>
      <c r="F21" s="43">
        <v>-533</v>
      </c>
      <c r="G21" s="44">
        <f>SUM(C21:F21)</f>
        <v>-908</v>
      </c>
      <c r="H21" s="43">
        <v>-310</v>
      </c>
      <c r="I21" s="38">
        <f>SUM(G21:H21)</f>
        <v>-1218</v>
      </c>
      <c r="K21" s="46">
        <f>K22-K18-K20</f>
        <v>-1218</v>
      </c>
      <c r="L21" s="46">
        <f>K21-I21</f>
        <v>0</v>
      </c>
    </row>
    <row r="22" spans="2:17" s="33" customFormat="1" ht="16" customHeight="1">
      <c r="B22" s="39" t="s">
        <v>4</v>
      </c>
      <c r="C22" s="38">
        <f t="shared" ref="C22:I22" si="2">SUM(C18,C20:C21)</f>
        <v>-209</v>
      </c>
      <c r="D22" s="38">
        <f t="shared" si="2"/>
        <v>-166</v>
      </c>
      <c r="E22" s="38">
        <f t="shared" si="2"/>
        <v>0</v>
      </c>
      <c r="F22" s="38">
        <f t="shared" si="2"/>
        <v>-533</v>
      </c>
      <c r="G22" s="38">
        <f t="shared" si="2"/>
        <v>-908</v>
      </c>
      <c r="H22" s="38">
        <f t="shared" si="2"/>
        <v>-310</v>
      </c>
      <c r="I22" s="38">
        <f t="shared" si="2"/>
        <v>-1218</v>
      </c>
      <c r="K22" s="42">
        <v>-1218</v>
      </c>
      <c r="L22" s="42">
        <f>K22-I22</f>
        <v>0</v>
      </c>
    </row>
    <row r="23" spans="2:17" s="33" customFormat="1" ht="12.75" customHeight="1">
      <c r="C23" s="36"/>
      <c r="D23" s="36"/>
      <c r="E23" s="36"/>
      <c r="F23" s="36"/>
      <c r="G23" s="36"/>
      <c r="H23" s="36"/>
      <c r="I23" s="36"/>
      <c r="K23" s="36"/>
      <c r="L23" s="36"/>
    </row>
    <row r="24" spans="2:17" s="33" customFormat="1" ht="16" customHeight="1">
      <c r="B24" s="39" t="s">
        <v>60</v>
      </c>
      <c r="C24" s="38">
        <f t="shared" ref="C24:I24" si="3">C22-C18</f>
        <v>-209</v>
      </c>
      <c r="D24" s="38">
        <f t="shared" si="3"/>
        <v>-166</v>
      </c>
      <c r="E24" s="38">
        <f t="shared" si="3"/>
        <v>0</v>
      </c>
      <c r="F24" s="38">
        <f t="shared" si="3"/>
        <v>-533</v>
      </c>
      <c r="G24" s="38">
        <f t="shared" si="3"/>
        <v>-908</v>
      </c>
      <c r="H24" s="38">
        <f t="shared" si="3"/>
        <v>-310</v>
      </c>
      <c r="I24" s="38">
        <f t="shared" si="3"/>
        <v>-1218</v>
      </c>
      <c r="K24" s="36"/>
      <c r="L24" s="36"/>
    </row>
    <row r="25" spans="2:17" s="33" customFormat="1" ht="12.75" customHeight="1">
      <c r="C25" s="36"/>
      <c r="D25" s="36"/>
      <c r="E25" s="36"/>
      <c r="F25" s="36"/>
      <c r="G25" s="36"/>
      <c r="H25" s="36"/>
      <c r="I25" s="36"/>
      <c r="K25" s="36"/>
      <c r="L25" s="36"/>
    </row>
    <row r="26" spans="2:17" s="33" customFormat="1" ht="16" customHeight="1">
      <c r="B26" s="40" t="s">
        <v>3</v>
      </c>
      <c r="C26" s="41">
        <f t="shared" ref="C26:I26" si="4">C13+C22</f>
        <v>20</v>
      </c>
      <c r="D26" s="41">
        <f t="shared" si="4"/>
        <v>215</v>
      </c>
      <c r="E26" s="41">
        <f t="shared" si="4"/>
        <v>270</v>
      </c>
      <c r="F26" s="41">
        <f t="shared" si="4"/>
        <v>3</v>
      </c>
      <c r="G26" s="41">
        <f t="shared" si="4"/>
        <v>508</v>
      </c>
      <c r="H26" s="41">
        <f t="shared" si="4"/>
        <v>623</v>
      </c>
      <c r="I26" s="41">
        <f t="shared" si="4"/>
        <v>1131</v>
      </c>
      <c r="K26" s="42">
        <v>1131</v>
      </c>
      <c r="L26" s="42">
        <f>K26-I26</f>
        <v>0</v>
      </c>
    </row>
    <row r="27" spans="2:17" s="33" customFormat="1" ht="12.75" customHeight="1">
      <c r="C27" s="36"/>
      <c r="D27" s="36"/>
      <c r="E27" s="36"/>
      <c r="F27" s="36"/>
      <c r="G27" s="36"/>
      <c r="H27" s="36"/>
      <c r="I27" s="36"/>
    </row>
    <row r="28" spans="2:17" s="33" customFormat="1" ht="16" customHeight="1">
      <c r="B28" s="73"/>
      <c r="C28" s="73"/>
      <c r="D28" s="73"/>
      <c r="E28" s="73"/>
      <c r="F28" s="73"/>
      <c r="G28" s="73"/>
      <c r="H28" s="73"/>
      <c r="I28" s="73"/>
    </row>
    <row r="29" spans="2:17" s="33" customFormat="1" ht="16" customHeight="1">
      <c r="B29" s="73"/>
      <c r="C29" s="73"/>
      <c r="D29" s="73"/>
      <c r="E29" s="73"/>
      <c r="F29" s="73"/>
      <c r="G29" s="73"/>
      <c r="H29" s="73"/>
      <c r="I29" s="73"/>
    </row>
    <row r="30" spans="2:17" s="33" customFormat="1" ht="16" customHeight="1">
      <c r="B30" s="73"/>
      <c r="C30" s="73"/>
      <c r="D30" s="73"/>
      <c r="E30" s="73"/>
      <c r="F30" s="73"/>
      <c r="G30" s="73"/>
      <c r="H30" s="73"/>
      <c r="I30" s="73"/>
    </row>
    <row r="31" spans="2:17" s="33" customFormat="1" ht="16" customHeight="1">
      <c r="B31" s="73"/>
      <c r="C31" s="73"/>
      <c r="D31" s="73"/>
      <c r="E31" s="73"/>
      <c r="F31" s="73"/>
      <c r="G31" s="73"/>
      <c r="H31" s="73"/>
      <c r="I31" s="73"/>
    </row>
    <row r="32" spans="2:17" s="1" customFormat="1" ht="12.75" customHeight="1">
      <c r="B32" s="12"/>
      <c r="C32" s="26">
        <v>2</v>
      </c>
      <c r="D32" s="26">
        <f t="shared" ref="D32:I32" si="5">C32+1</f>
        <v>3</v>
      </c>
      <c r="E32" s="26">
        <f t="shared" si="5"/>
        <v>4</v>
      </c>
      <c r="F32" s="26">
        <f t="shared" si="5"/>
        <v>5</v>
      </c>
      <c r="G32" s="26">
        <f t="shared" si="5"/>
        <v>6</v>
      </c>
      <c r="H32" s="26">
        <f t="shared" si="5"/>
        <v>7</v>
      </c>
      <c r="I32" s="26">
        <f t="shared" si="5"/>
        <v>8</v>
      </c>
      <c r="J32" s="13">
        <v>8</v>
      </c>
      <c r="K32" s="13">
        <v>9</v>
      </c>
      <c r="L32" s="13">
        <v>10</v>
      </c>
      <c r="M32" s="14"/>
      <c r="N32" s="15"/>
      <c r="O32" s="16"/>
      <c r="P32" s="17"/>
      <c r="Q32" s="17"/>
    </row>
    <row r="33" spans="2:15" s="1" customFormat="1" ht="18" customHeight="1"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s="1" customFormat="1" ht="6" customHeight="1"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/>
      <c r="O34" s="11"/>
    </row>
    <row r="35" spans="2:15" s="1" customFormat="1" ht="16" customHeight="1">
      <c r="B35" s="22" t="s">
        <v>55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21"/>
      <c r="N35" s="19"/>
      <c r="O35" s="19"/>
    </row>
    <row r="36" spans="2:15" s="33" customFormat="1" ht="16" customHeight="1">
      <c r="B36" s="34" t="s">
        <v>55</v>
      </c>
      <c r="C36" s="43">
        <v>0</v>
      </c>
      <c r="D36" s="43">
        <v>0</v>
      </c>
      <c r="E36" s="43">
        <v>0</v>
      </c>
      <c r="F36" s="37"/>
      <c r="G36" s="37"/>
      <c r="H36" s="43">
        <v>0</v>
      </c>
      <c r="I36" s="37"/>
      <c r="K36" s="27" t="s">
        <v>112</v>
      </c>
    </row>
    <row r="37" spans="2:15" s="1" customFormat="1" ht="6" customHeight="1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/>
      <c r="O37" s="11"/>
    </row>
    <row r="38" spans="2:15" s="1" customFormat="1" ht="16" customHeight="1">
      <c r="B38" s="22" t="s">
        <v>53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19"/>
      <c r="O38" s="19"/>
    </row>
    <row r="39" spans="2:15" s="33" customFormat="1" ht="16" customHeight="1">
      <c r="B39" s="34" t="s">
        <v>52</v>
      </c>
      <c r="C39" s="37"/>
      <c r="D39" s="43">
        <v>-166</v>
      </c>
      <c r="E39" s="37"/>
      <c r="F39" s="37"/>
      <c r="G39" s="37"/>
      <c r="H39" s="37"/>
      <c r="I39" s="37"/>
      <c r="J39" s="19"/>
      <c r="K39" s="27" t="s">
        <v>112</v>
      </c>
      <c r="L39" s="19"/>
      <c r="M39" s="36"/>
      <c r="N39" s="24"/>
      <c r="O39" s="11"/>
    </row>
    <row r="40" spans="2:15" s="1" customFormat="1" ht="12.75" customHeight="1">
      <c r="B40" s="12"/>
      <c r="C40" s="13">
        <v>2</v>
      </c>
      <c r="D40" s="25">
        <v>3</v>
      </c>
      <c r="E40" s="13">
        <v>4</v>
      </c>
      <c r="F40" s="13">
        <v>5</v>
      </c>
      <c r="G40" s="13">
        <v>6</v>
      </c>
      <c r="H40" s="13">
        <v>7</v>
      </c>
      <c r="I40" s="13">
        <v>10</v>
      </c>
      <c r="J40" s="14"/>
      <c r="K40" s="15"/>
      <c r="L40" s="16"/>
      <c r="M40" s="17"/>
      <c r="N40" s="17"/>
    </row>
  </sheetData>
  <mergeCells count="5">
    <mergeCell ref="K6:K7"/>
    <mergeCell ref="L6:L7"/>
    <mergeCell ref="C6:G6"/>
    <mergeCell ref="H6:H7"/>
    <mergeCell ref="I6:I7"/>
  </mergeCells>
  <conditionalFormatting sqref="C3:E3">
    <cfRule type="expression" dxfId="134" priority="2">
      <formula>$E$3&lt;&gt;0</formula>
    </cfRule>
  </conditionalFormatting>
  <conditionalFormatting sqref="K9:L9 K11:L13 K18:L18 K26:L26 K20:L22">
    <cfRule type="expression" dxfId="133" priority="4">
      <formula>$L9&lt;&gt;0</formula>
    </cfRule>
  </conditionalFormatting>
  <conditionalFormatting sqref="K6:L7">
    <cfRule type="expression" dxfId="132" priority="3">
      <formula>SUM($L$9:$L$26)&lt;&gt;0</formula>
    </cfRule>
  </conditionalFormatting>
  <conditionalFormatting sqref="K36 K39">
    <cfRule type="cellIs" dxfId="131" priority="8" operator="equal">
      <formula>"FAIL"</formula>
    </cfRule>
  </conditionalFormatting>
  <conditionalFormatting sqref="C9:F9 C11:F12 H9 H11:H12 C18:F18 C20:F21 H18 H20:H21 C36:E36 H36 D39">
    <cfRule type="expression" dxfId="130" priority="1">
      <formula>VLOOKUP($B$3,#REF!, 12, FALSE)="No"</formula>
    </cfRule>
  </conditionalFormatting>
  <dataValidations count="3">
    <dataValidation type="list" allowBlank="1" showInputMessage="1" showErrorMessage="1" sqref="H3" xr:uid="{00000000-0002-0000-0800-000000000000}">
      <formula1>#REF!</formula1>
    </dataValidation>
    <dataValidation type="whole" errorStyle="warning" operator="greaterThanOrEqual" allowBlank="1" showErrorMessage="1" errorTitle="WARNING: Check signage" error="Expenditure must be entered as a positive whole number. Please ensure the figure you have entered is correct." sqref="C9:F9 H9 C12:F12 H12 C36:E36 H36" xr:uid="{00000000-0002-0000-0800-000001000000}">
      <formula1>0</formula1>
    </dataValidation>
    <dataValidation type="whole" errorStyle="warning" operator="lessThanOrEqual" allowBlank="1" showErrorMessage="1" errorTitle="WARNING: Check sign" error="Income must be entered as a negative whole number. Please ensure that the figure you have entered is correct." sqref="C11:F11 H11 C18:F18 C20:F21 H18 H20:H21 D39" xr:uid="{00000000-0002-0000-0800-000002000000}">
      <formula1>0</formula1>
    </dataValidation>
  </dataValidations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A30032580</value>
    </field>
    <field name="Objective-Title">
      <value order="0">LFRs 2019-20 - Blank Return - Unprotected</value>
    </field>
    <field name="Objective-Description">
      <value order="0"/>
    </field>
    <field name="Objective-CreationStamp">
      <value order="0">2020-09-04T08:02:01Z</value>
    </field>
    <field name="Objective-IsApproved">
      <value order="0">false</value>
    </field>
    <field name="Objective-IsPublished">
      <value order="0">true</value>
    </field>
    <field name="Objective-DatePublished">
      <value order="0">2020-09-16T09:06:09Z</value>
    </field>
    <field name="Objective-ModificationStamp">
      <value order="0">2020-09-16T09:06:09Z</value>
    </field>
    <field name="Objective-Owner">
      <value order="0">Cuthbertson, Louise L (U417466)</value>
    </field>
    <field name="Objective-Path">
      <value order="0">Objective Global Folder:SG File Plan:Government, politics and public administration:Local government:Finance - Expenditure and grants:Research and analysis: Finance - Expenditure and grants:Statistical: Statistical returns - Local Financial Returns 2019-20 - Research and analysis: Finance - expenditure and grants: 2019-2024</value>
    </field>
    <field name="Objective-Parent">
      <value order="0">Statistical: Statistical returns - Local Financial Returns 2019-20 - Research and analysis: Finance - expenditure and grants: 2019-2024</value>
    </field>
    <field name="Objective-State">
      <value order="0">Published</value>
    </field>
    <field name="Objective-VersionId">
      <value order="0">vA43672993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PUBRES/4166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33</vt:i4>
      </vt:variant>
    </vt:vector>
  </HeadingPairs>
  <TitlesOfParts>
    <vt:vector size="68" baseType="lpstr">
      <vt:lpstr>Notes</vt:lpstr>
      <vt:lpstr>Definitions</vt:lpstr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u417466</dc:creator>
  <cp:lastModifiedBy>u416443</cp:lastModifiedBy>
  <cp:lastPrinted>2020-09-03T11:04:19Z</cp:lastPrinted>
  <dcterms:created xsi:type="dcterms:W3CDTF">2020-05-13T09:34:55Z</dcterms:created>
  <dcterms:modified xsi:type="dcterms:W3CDTF">2023-03-01T12:19:02Z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A30032580</vt:lpwstr>
  </property>
  <property fmtid="{D5CDD505-2E9C-101B-9397-08002B2CF9AE}" pid="4" name="Objective-Title">
    <vt:lpwstr>LFRs 2019-20 - Blank Return - Unprotected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2020-09-16T08:59:51Z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2020-09-16T09:06:09Z</vt:filetime>
  </property>
  <property fmtid="{D5CDD505-2E9C-101B-9397-08002B2CF9AE}" pid="10" name="Objective-ModificationStamp">
    <vt:filetime>2020-09-16T09:06:09Z</vt:filetime>
  </property>
  <property fmtid="{D5CDD505-2E9C-101B-9397-08002B2CF9AE}" pid="11" name="Objective-Owner">
    <vt:lpwstr>Cuthbertson, Louise L (U417466)</vt:lpwstr>
  </property>
  <property fmtid="{D5CDD505-2E9C-101B-9397-08002B2CF9AE}" pid="12" name="Objective-Path">
    <vt:lpwstr>Objective Global Folder:SG File Plan:Government, politics and public administration:Local government:Finance - Expenditure and grants:Research and analysis: Finance - Expenditure and grants:Statistical: Statistical returns - Local Financial Returns 2019-2</vt:lpwstr>
  </property>
  <property fmtid="{D5CDD505-2E9C-101B-9397-08002B2CF9AE}" pid="13" name="Objective-Parent">
    <vt:lpwstr>Statistical: Statistical returns - Local Financial Returns 2019-20 - Research and analysis: Finance - expenditure and grants: 2019-2024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vA43672993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