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G:\FCSD\Linked Spreadsheets\ASD Statistics\LFRs 2019-20\Return Workbooks\Publish Standard\Revised 28 Feb 2023\"/>
    </mc:Choice>
  </mc:AlternateContent>
  <xr:revisionPtr revIDLastSave="0" documentId="13_ncr:1_{ABA9AD55-7FDA-41DE-90F8-E96A214DD88D}" xr6:coauthVersionLast="47" xr6:coauthVersionMax="47" xr10:uidLastSave="{00000000-0000-0000-0000-000000000000}"/>
  <bookViews>
    <workbookView xWindow="-110" yWindow="-110" windowWidth="19420" windowHeight="10420" tabRatio="910" xr2:uid="{00000000-000D-0000-FFFF-FFFF00000000}"/>
  </bookViews>
  <sheets>
    <sheet name="Notes" sheetId="91" r:id="rId1"/>
    <sheet name="Definitions" sheetId="92" r:id="rId2"/>
    <sheet name="Scotland" sheetId="90" r:id="rId3"/>
    <sheet name="Aberdeen City" sheetId="16" r:id="rId4"/>
    <sheet name="Aberdeenshire" sheetId="59" r:id="rId5"/>
    <sheet name="Angus" sheetId="60" r:id="rId6"/>
    <sheet name="Argyll &amp; Bute" sheetId="61" r:id="rId7"/>
    <sheet name="City of Edinburgh" sheetId="63" r:id="rId8"/>
    <sheet name="Clackmannanshire" sheetId="62" r:id="rId9"/>
    <sheet name="Dumfries &amp; Galloway" sheetId="64" r:id="rId10"/>
    <sheet name="Dundee City" sheetId="65" r:id="rId11"/>
    <sheet name="East Ayrshire" sheetId="66" r:id="rId12"/>
    <sheet name="East Dunbartonshire" sheetId="67" r:id="rId13"/>
    <sheet name="East Lothian" sheetId="68" r:id="rId14"/>
    <sheet name="East Renfrewshire" sheetId="69" r:id="rId15"/>
    <sheet name="Falkirk" sheetId="70" r:id="rId16"/>
    <sheet name="Fife" sheetId="71" r:id="rId17"/>
    <sheet name="Glasgow City" sheetId="72" r:id="rId18"/>
    <sheet name="Highland" sheetId="73" r:id="rId19"/>
    <sheet name="Inverclyde" sheetId="74" r:id="rId20"/>
    <sheet name="Midlothian" sheetId="75" r:id="rId21"/>
    <sheet name="Moray" sheetId="76" r:id="rId22"/>
    <sheet name="Na h-Eileanan Siar" sheetId="77" r:id="rId23"/>
    <sheet name="North Ayrshire" sheetId="78" r:id="rId24"/>
    <sheet name="North Lanarkshire" sheetId="79" r:id="rId25"/>
    <sheet name="Orkney Islands" sheetId="80" r:id="rId26"/>
    <sheet name="Perth &amp; Kinross" sheetId="81" r:id="rId27"/>
    <sheet name="Renfrewshire" sheetId="82" r:id="rId28"/>
    <sheet name="Scottish Borders" sheetId="83" r:id="rId29"/>
    <sheet name="Shetland Islands" sheetId="84" r:id="rId30"/>
    <sheet name="South Ayrshire" sheetId="85" r:id="rId31"/>
    <sheet name="South Lanarkshire" sheetId="86" r:id="rId32"/>
    <sheet name="Stirling" sheetId="87" r:id="rId33"/>
    <sheet name="West Dunbartonshire" sheetId="88" r:id="rId34"/>
    <sheet name="West Lothian" sheetId="89" r:id="rId35"/>
  </sheets>
  <definedNames>
    <definedName name="_xlnm.Print_Area" localSheetId="3">'Aberdeen City'!$A$1:$L$105</definedName>
    <definedName name="_xlnm.Print_Area" localSheetId="4">Aberdeenshire!$A$1:$L$105</definedName>
    <definedName name="_xlnm.Print_Area" localSheetId="5">Angus!$A$1:$L$105</definedName>
    <definedName name="_xlnm.Print_Area" localSheetId="6">'Argyll &amp; Bute'!$A$1:$L$105</definedName>
    <definedName name="_xlnm.Print_Area" localSheetId="7">'City of Edinburgh'!$A$1:$L$105</definedName>
    <definedName name="_xlnm.Print_Area" localSheetId="8">Clackmannanshire!$A$1:$L$105</definedName>
    <definedName name="_xlnm.Print_Area" localSheetId="9">'Dumfries &amp; Galloway'!$A$1:$L$105</definedName>
    <definedName name="_xlnm.Print_Area" localSheetId="10">'Dundee City'!$A$1:$L$105</definedName>
    <definedName name="_xlnm.Print_Area" localSheetId="11">'East Ayrshire'!$A$1:$L$105</definedName>
    <definedName name="_xlnm.Print_Area" localSheetId="12">'East Dunbartonshire'!$A$1:$L$105</definedName>
    <definedName name="_xlnm.Print_Area" localSheetId="13">'East Lothian'!$A$1:$L$105</definedName>
    <definedName name="_xlnm.Print_Area" localSheetId="14">'East Renfrewshire'!$A$1:$L$105</definedName>
    <definedName name="_xlnm.Print_Area" localSheetId="15">Falkirk!$A$1:$L$105</definedName>
    <definedName name="_xlnm.Print_Area" localSheetId="16">Fife!$A$1:$L$105</definedName>
    <definedName name="_xlnm.Print_Area" localSheetId="17">'Glasgow City'!$A$1:$L$105</definedName>
    <definedName name="_xlnm.Print_Area" localSheetId="18">Highland!$A$1:$L$105</definedName>
    <definedName name="_xlnm.Print_Area" localSheetId="19">Inverclyde!$A$1:$L$105</definedName>
    <definedName name="_xlnm.Print_Area" localSheetId="20">Midlothian!$A$1:$L$105</definedName>
    <definedName name="_xlnm.Print_Area" localSheetId="21">Moray!$A$1:$L$105</definedName>
    <definedName name="_xlnm.Print_Area" localSheetId="22">'Na h-Eileanan Siar'!$A$1:$L$105</definedName>
    <definedName name="_xlnm.Print_Area" localSheetId="23">'North Ayrshire'!$A$1:$L$105</definedName>
    <definedName name="_xlnm.Print_Area" localSheetId="24">'North Lanarkshire'!$A$1:$L$105</definedName>
    <definedName name="_xlnm.Print_Area" localSheetId="25">'Orkney Islands'!$A$1:$L$105</definedName>
    <definedName name="_xlnm.Print_Area" localSheetId="26">'Perth &amp; Kinross'!$A$1:$L$105</definedName>
    <definedName name="_xlnm.Print_Area" localSheetId="27">Renfrewshire!$A$1:$L$105</definedName>
    <definedName name="_xlnm.Print_Area" localSheetId="2">Scotland!$A$1:$L$105</definedName>
    <definedName name="_xlnm.Print_Area" localSheetId="28">'Scottish Borders'!$A$1:$L$105</definedName>
    <definedName name="_xlnm.Print_Area" localSheetId="29">'Shetland Islands'!$A$1:$L$105</definedName>
    <definedName name="_xlnm.Print_Area" localSheetId="30">'South Ayrshire'!$A$1:$L$105</definedName>
    <definedName name="_xlnm.Print_Area" localSheetId="31">'South Lanarkshire'!$A$1:$L$105</definedName>
    <definedName name="_xlnm.Print_Area" localSheetId="32">Stirling!$A$1:$L$105</definedName>
    <definedName name="_xlnm.Print_Area" localSheetId="33">'West Dunbartonshire'!$A$1:$L$105</definedName>
    <definedName name="_xlnm.Print_Area" localSheetId="34">'West Lothian'!$A$1:$L$105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90" l="1"/>
  <c r="E32" i="90" s="1"/>
  <c r="F32" i="90" s="1"/>
  <c r="G32" i="90" s="1"/>
  <c r="H32" i="90" s="1"/>
  <c r="I32" i="90" s="1"/>
  <c r="E108" i="89"/>
  <c r="E107" i="89"/>
  <c r="F108" i="89" l="1"/>
  <c r="I108" i="89" s="1"/>
  <c r="E109" i="89"/>
  <c r="E106" i="89"/>
  <c r="F107" i="89"/>
  <c r="I107" i="89" s="1"/>
  <c r="F109" i="89"/>
  <c r="F106" i="89"/>
  <c r="F104" i="89"/>
  <c r="E104" i="89"/>
  <c r="I103" i="89"/>
  <c r="K102" i="89"/>
  <c r="I102" i="89"/>
  <c r="K101" i="89"/>
  <c r="I101" i="89"/>
  <c r="K100" i="89"/>
  <c r="I100" i="89"/>
  <c r="K99" i="89"/>
  <c r="I99" i="89"/>
  <c r="K95" i="89"/>
  <c r="I95" i="89"/>
  <c r="K94" i="89"/>
  <c r="I94" i="89"/>
  <c r="I93" i="89"/>
  <c r="I92" i="89"/>
  <c r="I91" i="89"/>
  <c r="K90" i="89"/>
  <c r="I90" i="89"/>
  <c r="I89" i="89"/>
  <c r="I88" i="89"/>
  <c r="I87" i="89"/>
  <c r="I86" i="89"/>
  <c r="K85" i="89"/>
  <c r="I85" i="89"/>
  <c r="K84" i="89"/>
  <c r="I84" i="89"/>
  <c r="K83" i="89"/>
  <c r="I83" i="89"/>
  <c r="K82" i="89"/>
  <c r="I82" i="89"/>
  <c r="I81" i="89"/>
  <c r="I80" i="89"/>
  <c r="I79" i="89"/>
  <c r="I78" i="89"/>
  <c r="I77" i="89"/>
  <c r="K76" i="89"/>
  <c r="I76" i="89"/>
  <c r="I75" i="89"/>
  <c r="I74" i="89"/>
  <c r="K73" i="89"/>
  <c r="I73" i="89"/>
  <c r="K72" i="89"/>
  <c r="I72" i="89"/>
  <c r="F69" i="89"/>
  <c r="E69" i="89"/>
  <c r="I68" i="89"/>
  <c r="I67" i="89"/>
  <c r="I66" i="89"/>
  <c r="K65" i="89"/>
  <c r="I65" i="89"/>
  <c r="I64" i="89"/>
  <c r="K63" i="89"/>
  <c r="I63" i="89"/>
  <c r="I62" i="89"/>
  <c r="I61" i="89"/>
  <c r="K60" i="89"/>
  <c r="I60" i="89"/>
  <c r="I59" i="89"/>
  <c r="K58" i="89"/>
  <c r="I58" i="89"/>
  <c r="I57" i="89"/>
  <c r="F54" i="89"/>
  <c r="I43" i="89"/>
  <c r="I42" i="89"/>
  <c r="I39" i="89"/>
  <c r="D32" i="89"/>
  <c r="E32" i="89" s="1"/>
  <c r="F32" i="89" s="1"/>
  <c r="G32" i="89" s="1"/>
  <c r="H32" i="89" s="1"/>
  <c r="I32" i="89" s="1"/>
  <c r="G22" i="89"/>
  <c r="G24" i="89" s="1"/>
  <c r="F22" i="89"/>
  <c r="F24" i="89" s="1"/>
  <c r="E22" i="89"/>
  <c r="E24" i="89" s="1"/>
  <c r="D22" i="89"/>
  <c r="D24" i="89" s="1"/>
  <c r="C22" i="89"/>
  <c r="C24" i="89" s="1"/>
  <c r="K21" i="89"/>
  <c r="I21" i="89"/>
  <c r="I20" i="89"/>
  <c r="L20" i="89" s="1"/>
  <c r="I18" i="89"/>
  <c r="H13" i="89"/>
  <c r="H26" i="89" s="1"/>
  <c r="G13" i="89"/>
  <c r="G15" i="89" s="1"/>
  <c r="F13" i="89"/>
  <c r="F15" i="89" s="1"/>
  <c r="E13" i="89"/>
  <c r="E15" i="89" s="1"/>
  <c r="D13" i="89"/>
  <c r="C13" i="89"/>
  <c r="K12" i="89"/>
  <c r="I12" i="89"/>
  <c r="I11" i="89"/>
  <c r="L11" i="89" s="1"/>
  <c r="I9" i="89"/>
  <c r="L9" i="89" s="1"/>
  <c r="F108" i="88"/>
  <c r="F107" i="88"/>
  <c r="L12" i="89" l="1"/>
  <c r="E109" i="88"/>
  <c r="E107" i="88"/>
  <c r="I107" i="88" s="1"/>
  <c r="E106" i="88"/>
  <c r="F109" i="88"/>
  <c r="I106" i="89"/>
  <c r="F106" i="88"/>
  <c r="I109" i="89"/>
  <c r="E108" i="88"/>
  <c r="I108" i="88" s="1"/>
  <c r="D26" i="89"/>
  <c r="L21" i="89"/>
  <c r="H15" i="89"/>
  <c r="I22" i="89"/>
  <c r="L22" i="89" s="1"/>
  <c r="C26" i="89"/>
  <c r="K54" i="89"/>
  <c r="E26" i="89"/>
  <c r="E96" i="89" s="1"/>
  <c r="I13" i="89"/>
  <c r="F26" i="89"/>
  <c r="F96" i="89" s="1"/>
  <c r="G26" i="89"/>
  <c r="C15" i="89"/>
  <c r="L18" i="89"/>
  <c r="D15" i="89"/>
  <c r="F104" i="88"/>
  <c r="E104" i="88"/>
  <c r="I103" i="88"/>
  <c r="K102" i="88"/>
  <c r="I102" i="88"/>
  <c r="K101" i="88"/>
  <c r="I101" i="88"/>
  <c r="K100" i="88"/>
  <c r="I100" i="88"/>
  <c r="K99" i="88"/>
  <c r="I99" i="88"/>
  <c r="K95" i="88"/>
  <c r="I95" i="88"/>
  <c r="K94" i="88"/>
  <c r="I94" i="88"/>
  <c r="I93" i="88"/>
  <c r="I92" i="88"/>
  <c r="I91" i="88"/>
  <c r="K90" i="88"/>
  <c r="I90" i="88"/>
  <c r="I89" i="88"/>
  <c r="I88" i="88"/>
  <c r="I87" i="88"/>
  <c r="I86" i="88"/>
  <c r="K85" i="88"/>
  <c r="I85" i="88"/>
  <c r="K84" i="88"/>
  <c r="I84" i="88"/>
  <c r="K83" i="88"/>
  <c r="I83" i="88"/>
  <c r="K82" i="88"/>
  <c r="I82" i="88"/>
  <c r="I81" i="88"/>
  <c r="I80" i="88"/>
  <c r="I79" i="88"/>
  <c r="I78" i="88"/>
  <c r="I77" i="88"/>
  <c r="K76" i="88"/>
  <c r="I76" i="88"/>
  <c r="I75" i="88"/>
  <c r="I74" i="88"/>
  <c r="K73" i="88"/>
  <c r="I73" i="88"/>
  <c r="K72" i="88"/>
  <c r="I72" i="88"/>
  <c r="F69" i="88"/>
  <c r="E69" i="88"/>
  <c r="I68" i="88"/>
  <c r="I67" i="88"/>
  <c r="I66" i="88"/>
  <c r="K65" i="88"/>
  <c r="I65" i="88"/>
  <c r="I64" i="88"/>
  <c r="K63" i="88"/>
  <c r="I63" i="88"/>
  <c r="I62" i="88"/>
  <c r="I61" i="88"/>
  <c r="K60" i="88"/>
  <c r="I60" i="88"/>
  <c r="I59" i="88"/>
  <c r="K58" i="88"/>
  <c r="I58" i="88"/>
  <c r="I57" i="88"/>
  <c r="F54" i="88"/>
  <c r="I43" i="88"/>
  <c r="I42" i="88"/>
  <c r="I39" i="88"/>
  <c r="D32" i="88"/>
  <c r="E32" i="88" s="1"/>
  <c r="F32" i="88" s="1"/>
  <c r="G32" i="88" s="1"/>
  <c r="H32" i="88" s="1"/>
  <c r="I32" i="88" s="1"/>
  <c r="G22" i="88"/>
  <c r="G24" i="88" s="1"/>
  <c r="F22" i="88"/>
  <c r="E22" i="88"/>
  <c r="E24" i="88" s="1"/>
  <c r="D22" i="88"/>
  <c r="D24" i="88" s="1"/>
  <c r="C22" i="88"/>
  <c r="C24" i="88" s="1"/>
  <c r="K21" i="88"/>
  <c r="I21" i="88"/>
  <c r="I20" i="88"/>
  <c r="L20" i="88" s="1"/>
  <c r="I18" i="88"/>
  <c r="H13" i="88"/>
  <c r="H15" i="88" s="1"/>
  <c r="G13" i="88"/>
  <c r="G15" i="88" s="1"/>
  <c r="F13" i="88"/>
  <c r="F15" i="88" s="1"/>
  <c r="E13" i="88"/>
  <c r="E15" i="88" s="1"/>
  <c r="D13" i="88"/>
  <c r="C13" i="88"/>
  <c r="C15" i="88" s="1"/>
  <c r="K12" i="88"/>
  <c r="I12" i="88"/>
  <c r="I11" i="88"/>
  <c r="L11" i="88" s="1"/>
  <c r="I9" i="88"/>
  <c r="L9" i="88" s="1"/>
  <c r="F108" i="87" l="1"/>
  <c r="E108" i="87"/>
  <c r="I108" i="87" s="1"/>
  <c r="I24" i="89"/>
  <c r="L21" i="88"/>
  <c r="E107" i="87"/>
  <c r="E109" i="87"/>
  <c r="I106" i="88"/>
  <c r="E106" i="87"/>
  <c r="F107" i="87"/>
  <c r="F109" i="87"/>
  <c r="F106" i="87"/>
  <c r="I109" i="88"/>
  <c r="L12" i="88"/>
  <c r="C26" i="88"/>
  <c r="E26" i="88"/>
  <c r="E96" i="88" s="1"/>
  <c r="K54" i="88"/>
  <c r="I22" i="88"/>
  <c r="L22" i="88" s="1"/>
  <c r="F26" i="88"/>
  <c r="F96" i="88" s="1"/>
  <c r="G26" i="88"/>
  <c r="D26" i="88"/>
  <c r="I13" i="88"/>
  <c r="L18" i="88"/>
  <c r="F24" i="88"/>
  <c r="H26" i="88"/>
  <c r="D15" i="88"/>
  <c r="I26" i="89"/>
  <c r="L26" i="89" s="1"/>
  <c r="L13" i="89"/>
  <c r="I15" i="89"/>
  <c r="F104" i="87"/>
  <c r="E104" i="87"/>
  <c r="I103" i="87"/>
  <c r="K102" i="87"/>
  <c r="I102" i="87"/>
  <c r="K101" i="87"/>
  <c r="I101" i="87"/>
  <c r="K100" i="87"/>
  <c r="I100" i="87"/>
  <c r="K99" i="87"/>
  <c r="I99" i="87"/>
  <c r="K95" i="87"/>
  <c r="I95" i="87"/>
  <c r="K94" i="87"/>
  <c r="I94" i="87"/>
  <c r="I93" i="87"/>
  <c r="I92" i="87"/>
  <c r="I91" i="87"/>
  <c r="K90" i="87"/>
  <c r="I90" i="87"/>
  <c r="I89" i="87"/>
  <c r="I88" i="87"/>
  <c r="I87" i="87"/>
  <c r="I86" i="87"/>
  <c r="K85" i="87"/>
  <c r="I85" i="87"/>
  <c r="K84" i="87"/>
  <c r="I84" i="87"/>
  <c r="K83" i="87"/>
  <c r="I83" i="87"/>
  <c r="K82" i="87"/>
  <c r="I82" i="87"/>
  <c r="I81" i="87"/>
  <c r="I80" i="87"/>
  <c r="I79" i="87"/>
  <c r="I78" i="87"/>
  <c r="I77" i="87"/>
  <c r="K76" i="87"/>
  <c r="I76" i="87"/>
  <c r="I75" i="87"/>
  <c r="I74" i="87"/>
  <c r="K73" i="87"/>
  <c r="I73" i="87"/>
  <c r="K72" i="87"/>
  <c r="I72" i="87"/>
  <c r="F69" i="87"/>
  <c r="E69" i="87"/>
  <c r="I68" i="87"/>
  <c r="I67" i="87"/>
  <c r="I66" i="87"/>
  <c r="K65" i="87"/>
  <c r="I65" i="87"/>
  <c r="I64" i="87"/>
  <c r="K63" i="87"/>
  <c r="I63" i="87"/>
  <c r="I62" i="87"/>
  <c r="I61" i="87"/>
  <c r="K60" i="87"/>
  <c r="I60" i="87"/>
  <c r="I59" i="87"/>
  <c r="K58" i="87"/>
  <c r="I58" i="87"/>
  <c r="I57" i="87"/>
  <c r="F54" i="87"/>
  <c r="I43" i="87"/>
  <c r="I42" i="87"/>
  <c r="I39" i="87"/>
  <c r="D32" i="87"/>
  <c r="E32" i="87" s="1"/>
  <c r="F32" i="87" s="1"/>
  <c r="G32" i="87" s="1"/>
  <c r="H32" i="87" s="1"/>
  <c r="I32" i="87" s="1"/>
  <c r="G22" i="87"/>
  <c r="G24" i="87" s="1"/>
  <c r="F22" i="87"/>
  <c r="F24" i="87" s="1"/>
  <c r="E22" i="87"/>
  <c r="D22" i="87"/>
  <c r="D24" i="87" s="1"/>
  <c r="C22" i="87"/>
  <c r="C24" i="87" s="1"/>
  <c r="K21" i="87"/>
  <c r="I21" i="87"/>
  <c r="I20" i="87"/>
  <c r="L20" i="87" s="1"/>
  <c r="I18" i="87"/>
  <c r="H13" i="87"/>
  <c r="H15" i="87" s="1"/>
  <c r="G13" i="87"/>
  <c r="G15" i="87" s="1"/>
  <c r="F13" i="87"/>
  <c r="E13" i="87"/>
  <c r="E15" i="87" s="1"/>
  <c r="D13" i="87"/>
  <c r="D15" i="87" s="1"/>
  <c r="C13" i="87"/>
  <c r="C15" i="87" s="1"/>
  <c r="K12" i="87"/>
  <c r="I12" i="87"/>
  <c r="I11" i="87"/>
  <c r="L11" i="87" s="1"/>
  <c r="I9" i="87"/>
  <c r="F106" i="86"/>
  <c r="E109" i="86" l="1"/>
  <c r="E106" i="86"/>
  <c r="I106" i="86" s="1"/>
  <c r="F107" i="86"/>
  <c r="F109" i="86"/>
  <c r="I106" i="87"/>
  <c r="E108" i="86"/>
  <c r="I109" i="87"/>
  <c r="E107" i="86"/>
  <c r="F108" i="86"/>
  <c r="I107" i="87"/>
  <c r="E26" i="87"/>
  <c r="E96" i="87" s="1"/>
  <c r="L12" i="87"/>
  <c r="I24" i="88"/>
  <c r="E24" i="87"/>
  <c r="I13" i="87"/>
  <c r="L13" i="87" s="1"/>
  <c r="F26" i="87"/>
  <c r="F96" i="87" s="1"/>
  <c r="G26" i="87"/>
  <c r="H26" i="87"/>
  <c r="C26" i="87"/>
  <c r="I22" i="87"/>
  <c r="L22" i="87" s="1"/>
  <c r="L21" i="87"/>
  <c r="L18" i="87"/>
  <c r="L9" i="87"/>
  <c r="D26" i="87"/>
  <c r="I26" i="88"/>
  <c r="L26" i="88" s="1"/>
  <c r="L13" i="88"/>
  <c r="I15" i="88"/>
  <c r="F15" i="87"/>
  <c r="K54" i="87" s="1"/>
  <c r="F104" i="86"/>
  <c r="E104" i="86"/>
  <c r="I103" i="86"/>
  <c r="K102" i="86"/>
  <c r="I102" i="86"/>
  <c r="K101" i="86"/>
  <c r="I101" i="86"/>
  <c r="K100" i="86"/>
  <c r="I100" i="86"/>
  <c r="K99" i="86"/>
  <c r="I99" i="86"/>
  <c r="K95" i="86"/>
  <c r="I95" i="86"/>
  <c r="K94" i="86"/>
  <c r="I94" i="86"/>
  <c r="I93" i="86"/>
  <c r="I92" i="86"/>
  <c r="I91" i="86"/>
  <c r="K90" i="86"/>
  <c r="I90" i="86"/>
  <c r="I89" i="86"/>
  <c r="I88" i="86"/>
  <c r="I87" i="86"/>
  <c r="I86" i="86"/>
  <c r="K85" i="86"/>
  <c r="I85" i="86"/>
  <c r="K84" i="86"/>
  <c r="I84" i="86"/>
  <c r="K83" i="86"/>
  <c r="I83" i="86"/>
  <c r="K82" i="86"/>
  <c r="I82" i="86"/>
  <c r="I81" i="86"/>
  <c r="I80" i="86"/>
  <c r="I79" i="86"/>
  <c r="I78" i="86"/>
  <c r="I77" i="86"/>
  <c r="K76" i="86"/>
  <c r="I76" i="86"/>
  <c r="I75" i="86"/>
  <c r="I74" i="86"/>
  <c r="K73" i="86"/>
  <c r="I73" i="86"/>
  <c r="K72" i="86"/>
  <c r="I72" i="86"/>
  <c r="F69" i="86"/>
  <c r="E69" i="86"/>
  <c r="I68" i="86"/>
  <c r="I67" i="86"/>
  <c r="I66" i="86"/>
  <c r="K65" i="86"/>
  <c r="I65" i="86"/>
  <c r="I64" i="86"/>
  <c r="K63" i="86"/>
  <c r="I63" i="86"/>
  <c r="I62" i="86"/>
  <c r="I61" i="86"/>
  <c r="K60" i="86"/>
  <c r="I60" i="86"/>
  <c r="I59" i="86"/>
  <c r="K58" i="86"/>
  <c r="I58" i="86"/>
  <c r="I57" i="86"/>
  <c r="F54" i="86"/>
  <c r="I43" i="86"/>
  <c r="I42" i="86"/>
  <c r="I39" i="86"/>
  <c r="D32" i="86"/>
  <c r="E32" i="86" s="1"/>
  <c r="F32" i="86" s="1"/>
  <c r="G32" i="86" s="1"/>
  <c r="H32" i="86" s="1"/>
  <c r="I32" i="86" s="1"/>
  <c r="G22" i="86"/>
  <c r="G24" i="86" s="1"/>
  <c r="F22" i="86"/>
  <c r="F24" i="86" s="1"/>
  <c r="E22" i="86"/>
  <c r="E24" i="86" s="1"/>
  <c r="D22" i="86"/>
  <c r="D24" i="86" s="1"/>
  <c r="C22" i="86"/>
  <c r="C24" i="86" s="1"/>
  <c r="K21" i="86"/>
  <c r="I21" i="86"/>
  <c r="I20" i="86"/>
  <c r="L20" i="86" s="1"/>
  <c r="I18" i="86"/>
  <c r="H13" i="86"/>
  <c r="H15" i="86" s="1"/>
  <c r="G13" i="86"/>
  <c r="F13" i="86"/>
  <c r="E13" i="86"/>
  <c r="E15" i="86" s="1"/>
  <c r="D13" i="86"/>
  <c r="D15" i="86" s="1"/>
  <c r="C13" i="86"/>
  <c r="K12" i="86"/>
  <c r="I12" i="86"/>
  <c r="I11" i="86"/>
  <c r="L11" i="86" s="1"/>
  <c r="I9" i="86"/>
  <c r="I108" i="86" l="1"/>
  <c r="I109" i="86"/>
  <c r="F108" i="85"/>
  <c r="E108" i="85"/>
  <c r="I107" i="86"/>
  <c r="E107" i="85"/>
  <c r="E109" i="85"/>
  <c r="E106" i="85"/>
  <c r="F109" i="85"/>
  <c r="F107" i="85"/>
  <c r="F106" i="85"/>
  <c r="I15" i="87"/>
  <c r="F26" i="86"/>
  <c r="F96" i="86" s="1"/>
  <c r="C26" i="86"/>
  <c r="I13" i="86"/>
  <c r="L13" i="86" s="1"/>
  <c r="G26" i="86"/>
  <c r="I26" i="87"/>
  <c r="L26" i="87" s="1"/>
  <c r="D26" i="86"/>
  <c r="I22" i="86"/>
  <c r="L22" i="86" s="1"/>
  <c r="H26" i="86"/>
  <c r="L12" i="86"/>
  <c r="L18" i="86"/>
  <c r="I24" i="87"/>
  <c r="L21" i="86"/>
  <c r="L9" i="86"/>
  <c r="C15" i="86"/>
  <c r="F15" i="86"/>
  <c r="K54" i="86" s="1"/>
  <c r="G15" i="86"/>
  <c r="E26" i="86"/>
  <c r="E96" i="86" s="1"/>
  <c r="F104" i="85"/>
  <c r="E104" i="85"/>
  <c r="I103" i="85"/>
  <c r="K102" i="85"/>
  <c r="I102" i="85"/>
  <c r="K101" i="85"/>
  <c r="I101" i="85"/>
  <c r="K100" i="85"/>
  <c r="I100" i="85"/>
  <c r="K99" i="85"/>
  <c r="I99" i="85"/>
  <c r="K95" i="85"/>
  <c r="I95" i="85"/>
  <c r="K94" i="85"/>
  <c r="I94" i="85"/>
  <c r="I93" i="85"/>
  <c r="I92" i="85"/>
  <c r="I91" i="85"/>
  <c r="K90" i="85"/>
  <c r="I90" i="85"/>
  <c r="I89" i="85"/>
  <c r="I88" i="85"/>
  <c r="I87" i="85"/>
  <c r="I86" i="85"/>
  <c r="K85" i="85"/>
  <c r="I85" i="85"/>
  <c r="K84" i="85"/>
  <c r="I84" i="85"/>
  <c r="K83" i="85"/>
  <c r="I83" i="85"/>
  <c r="K82" i="85"/>
  <c r="I82" i="85"/>
  <c r="I81" i="85"/>
  <c r="I80" i="85"/>
  <c r="I79" i="85"/>
  <c r="I78" i="85"/>
  <c r="I77" i="85"/>
  <c r="K76" i="85"/>
  <c r="I76" i="85"/>
  <c r="I75" i="85"/>
  <c r="I74" i="85"/>
  <c r="K73" i="85"/>
  <c r="I73" i="85"/>
  <c r="K72" i="85"/>
  <c r="I72" i="85"/>
  <c r="F69" i="85"/>
  <c r="E69" i="85"/>
  <c r="I68" i="85"/>
  <c r="I67" i="85"/>
  <c r="I66" i="85"/>
  <c r="K65" i="85"/>
  <c r="I65" i="85"/>
  <c r="I64" i="85"/>
  <c r="K63" i="85"/>
  <c r="I63" i="85"/>
  <c r="I62" i="85"/>
  <c r="I61" i="85"/>
  <c r="K60" i="85"/>
  <c r="I60" i="85"/>
  <c r="I59" i="85"/>
  <c r="K58" i="85"/>
  <c r="I58" i="85"/>
  <c r="I57" i="85"/>
  <c r="F54" i="85"/>
  <c r="I43" i="85"/>
  <c r="I42" i="85"/>
  <c r="I39" i="85"/>
  <c r="E32" i="85"/>
  <c r="F32" i="85" s="1"/>
  <c r="G32" i="85" s="1"/>
  <c r="H32" i="85" s="1"/>
  <c r="I32" i="85" s="1"/>
  <c r="D32" i="85"/>
  <c r="G22" i="85"/>
  <c r="F22" i="85"/>
  <c r="F24" i="85" s="1"/>
  <c r="E22" i="85"/>
  <c r="E24" i="85" s="1"/>
  <c r="D22" i="85"/>
  <c r="D24" i="85" s="1"/>
  <c r="C22" i="85"/>
  <c r="C24" i="85" s="1"/>
  <c r="K21" i="85"/>
  <c r="I21" i="85"/>
  <c r="I20" i="85"/>
  <c r="L20" i="85" s="1"/>
  <c r="I18" i="85"/>
  <c r="L18" i="85" s="1"/>
  <c r="H13" i="85"/>
  <c r="H15" i="85" s="1"/>
  <c r="G13" i="85"/>
  <c r="G15" i="85" s="1"/>
  <c r="F13" i="85"/>
  <c r="E13" i="85"/>
  <c r="E15" i="85" s="1"/>
  <c r="D13" i="85"/>
  <c r="D15" i="85" s="1"/>
  <c r="C13" i="85"/>
  <c r="K12" i="85"/>
  <c r="I12" i="85"/>
  <c r="I11" i="85"/>
  <c r="L11" i="85" s="1"/>
  <c r="I9" i="85"/>
  <c r="F106" i="84"/>
  <c r="I108" i="85" l="1"/>
  <c r="I107" i="85"/>
  <c r="I106" i="85"/>
  <c r="E107" i="84"/>
  <c r="E109" i="84"/>
  <c r="E106" i="84"/>
  <c r="I106" i="84" s="1"/>
  <c r="F107" i="84"/>
  <c r="F109" i="84"/>
  <c r="E108" i="84"/>
  <c r="F108" i="84"/>
  <c r="I109" i="85"/>
  <c r="G26" i="85"/>
  <c r="I26" i="86"/>
  <c r="L26" i="86" s="1"/>
  <c r="G24" i="85"/>
  <c r="I15" i="86"/>
  <c r="L12" i="85"/>
  <c r="F26" i="85"/>
  <c r="F96" i="85" s="1"/>
  <c r="I13" i="85"/>
  <c r="I15" i="85" s="1"/>
  <c r="E26" i="85"/>
  <c r="E96" i="85" s="1"/>
  <c r="H26" i="85"/>
  <c r="I24" i="86"/>
  <c r="C26" i="85"/>
  <c r="L21" i="85"/>
  <c r="C15" i="85"/>
  <c r="L9" i="85"/>
  <c r="F15" i="85"/>
  <c r="K54" i="85" s="1"/>
  <c r="I22" i="85"/>
  <c r="D26" i="85"/>
  <c r="F104" i="84"/>
  <c r="E104" i="84"/>
  <c r="I103" i="84"/>
  <c r="K102" i="84"/>
  <c r="I102" i="84"/>
  <c r="K101" i="84"/>
  <c r="I101" i="84"/>
  <c r="K100" i="84"/>
  <c r="I100" i="84"/>
  <c r="K99" i="84"/>
  <c r="I99" i="84"/>
  <c r="K95" i="84"/>
  <c r="I95" i="84"/>
  <c r="K94" i="84"/>
  <c r="I94" i="84"/>
  <c r="I93" i="84"/>
  <c r="I92" i="84"/>
  <c r="I91" i="84"/>
  <c r="K90" i="84"/>
  <c r="I90" i="84"/>
  <c r="I89" i="84"/>
  <c r="I88" i="84"/>
  <c r="I87" i="84"/>
  <c r="I86" i="84"/>
  <c r="K85" i="84"/>
  <c r="I85" i="84"/>
  <c r="K84" i="84"/>
  <c r="I84" i="84"/>
  <c r="K83" i="84"/>
  <c r="I83" i="84"/>
  <c r="K82" i="84"/>
  <c r="I82" i="84"/>
  <c r="I81" i="84"/>
  <c r="I80" i="84"/>
  <c r="I79" i="84"/>
  <c r="I78" i="84"/>
  <c r="I77" i="84"/>
  <c r="K76" i="84"/>
  <c r="I76" i="84"/>
  <c r="I75" i="84"/>
  <c r="I74" i="84"/>
  <c r="K73" i="84"/>
  <c r="I73" i="84"/>
  <c r="K72" i="84"/>
  <c r="I72" i="84"/>
  <c r="F69" i="84"/>
  <c r="E69" i="84"/>
  <c r="I68" i="84"/>
  <c r="I67" i="84"/>
  <c r="I66" i="84"/>
  <c r="K65" i="84"/>
  <c r="I65" i="84"/>
  <c r="I64" i="84"/>
  <c r="K63" i="84"/>
  <c r="I63" i="84"/>
  <c r="I62" i="84"/>
  <c r="I61" i="84"/>
  <c r="K60" i="84"/>
  <c r="I60" i="84"/>
  <c r="I59" i="84"/>
  <c r="K58" i="84"/>
  <c r="I58" i="84"/>
  <c r="I57" i="84"/>
  <c r="F54" i="84"/>
  <c r="I43" i="84"/>
  <c r="I42" i="84"/>
  <c r="I39" i="84"/>
  <c r="D32" i="84"/>
  <c r="E32" i="84" s="1"/>
  <c r="F32" i="84" s="1"/>
  <c r="G32" i="84" s="1"/>
  <c r="H32" i="84" s="1"/>
  <c r="I32" i="84" s="1"/>
  <c r="G22" i="84"/>
  <c r="G24" i="84" s="1"/>
  <c r="F22" i="84"/>
  <c r="E22" i="84"/>
  <c r="D22" i="84"/>
  <c r="D24" i="84" s="1"/>
  <c r="C22" i="84"/>
  <c r="C24" i="84" s="1"/>
  <c r="K21" i="84"/>
  <c r="I21" i="84"/>
  <c r="I20" i="84"/>
  <c r="L20" i="84" s="1"/>
  <c r="I18" i="84"/>
  <c r="L18" i="84" s="1"/>
  <c r="H13" i="84"/>
  <c r="H15" i="84" s="1"/>
  <c r="G13" i="84"/>
  <c r="G15" i="84" s="1"/>
  <c r="F13" i="84"/>
  <c r="F15" i="84" s="1"/>
  <c r="E13" i="84"/>
  <c r="E15" i="84" s="1"/>
  <c r="D13" i="84"/>
  <c r="C13" i="84"/>
  <c r="K12" i="84"/>
  <c r="I12" i="84"/>
  <c r="I11" i="84"/>
  <c r="L11" i="84" s="1"/>
  <c r="I9" i="84"/>
  <c r="L9" i="84" s="1"/>
  <c r="F106" i="83"/>
  <c r="I109" i="84" l="1"/>
  <c r="I107" i="84"/>
  <c r="E107" i="83"/>
  <c r="E109" i="83"/>
  <c r="F107" i="83"/>
  <c r="E108" i="83"/>
  <c r="F109" i="83"/>
  <c r="F108" i="83"/>
  <c r="E106" i="83"/>
  <c r="I106" i="83" s="1"/>
  <c r="I108" i="84"/>
  <c r="L13" i="85"/>
  <c r="L12" i="84"/>
  <c r="L21" i="84"/>
  <c r="E26" i="84"/>
  <c r="E96" i="84" s="1"/>
  <c r="C26" i="84"/>
  <c r="F26" i="84"/>
  <c r="F96" i="84" s="1"/>
  <c r="D26" i="84"/>
  <c r="F24" i="84"/>
  <c r="G26" i="84"/>
  <c r="H26" i="84"/>
  <c r="I22" i="84"/>
  <c r="L22" i="84" s="1"/>
  <c r="K54" i="84"/>
  <c r="I13" i="84"/>
  <c r="L22" i="85"/>
  <c r="I24" i="85"/>
  <c r="E24" i="84"/>
  <c r="C15" i="84"/>
  <c r="D15" i="84"/>
  <c r="I26" i="85"/>
  <c r="L26" i="85" s="1"/>
  <c r="F104" i="83"/>
  <c r="E104" i="83"/>
  <c r="I103" i="83"/>
  <c r="K102" i="83"/>
  <c r="I102" i="83"/>
  <c r="K101" i="83"/>
  <c r="I101" i="83"/>
  <c r="K100" i="83"/>
  <c r="I100" i="83"/>
  <c r="K99" i="83"/>
  <c r="I99" i="83"/>
  <c r="K95" i="83"/>
  <c r="I95" i="83"/>
  <c r="K94" i="83"/>
  <c r="I94" i="83"/>
  <c r="I93" i="83"/>
  <c r="I92" i="83"/>
  <c r="I91" i="83"/>
  <c r="K90" i="83"/>
  <c r="I90" i="83"/>
  <c r="I89" i="83"/>
  <c r="I88" i="83"/>
  <c r="I87" i="83"/>
  <c r="I86" i="83"/>
  <c r="K85" i="83"/>
  <c r="I85" i="83"/>
  <c r="K84" i="83"/>
  <c r="I84" i="83"/>
  <c r="K83" i="83"/>
  <c r="I83" i="83"/>
  <c r="K82" i="83"/>
  <c r="I82" i="83"/>
  <c r="I81" i="83"/>
  <c r="I80" i="83"/>
  <c r="I79" i="83"/>
  <c r="I78" i="83"/>
  <c r="I77" i="83"/>
  <c r="K76" i="83"/>
  <c r="I76" i="83"/>
  <c r="I75" i="83"/>
  <c r="I74" i="83"/>
  <c r="K73" i="83"/>
  <c r="I73" i="83"/>
  <c r="K72" i="83"/>
  <c r="I72" i="83"/>
  <c r="F69" i="83"/>
  <c r="E69" i="83"/>
  <c r="I68" i="83"/>
  <c r="I67" i="83"/>
  <c r="I66" i="83"/>
  <c r="K65" i="83"/>
  <c r="I65" i="83"/>
  <c r="I64" i="83"/>
  <c r="K63" i="83"/>
  <c r="I63" i="83"/>
  <c r="I62" i="83"/>
  <c r="I61" i="83"/>
  <c r="K60" i="83"/>
  <c r="I60" i="83"/>
  <c r="I59" i="83"/>
  <c r="K58" i="83"/>
  <c r="I58" i="83"/>
  <c r="I57" i="83"/>
  <c r="F54" i="83"/>
  <c r="I43" i="83"/>
  <c r="I42" i="83"/>
  <c r="I39" i="83"/>
  <c r="D32" i="83"/>
  <c r="E32" i="83" s="1"/>
  <c r="F32" i="83" s="1"/>
  <c r="G32" i="83" s="1"/>
  <c r="H32" i="83" s="1"/>
  <c r="I32" i="83" s="1"/>
  <c r="G22" i="83"/>
  <c r="G24" i="83" s="1"/>
  <c r="F22" i="83"/>
  <c r="F24" i="83" s="1"/>
  <c r="E22" i="83"/>
  <c r="E24" i="83" s="1"/>
  <c r="D22" i="83"/>
  <c r="D24" i="83" s="1"/>
  <c r="C22" i="83"/>
  <c r="C24" i="83" s="1"/>
  <c r="K21" i="83"/>
  <c r="I21" i="83"/>
  <c r="I20" i="83"/>
  <c r="L20" i="83" s="1"/>
  <c r="I18" i="83"/>
  <c r="L18" i="83" s="1"/>
  <c r="H13" i="83"/>
  <c r="H15" i="83" s="1"/>
  <c r="G13" i="83"/>
  <c r="G15" i="83" s="1"/>
  <c r="F13" i="83"/>
  <c r="E13" i="83"/>
  <c r="E15" i="83" s="1"/>
  <c r="D13" i="83"/>
  <c r="D15" i="83" s="1"/>
  <c r="C13" i="83"/>
  <c r="C15" i="83" s="1"/>
  <c r="K12" i="83"/>
  <c r="I12" i="83"/>
  <c r="I11" i="83"/>
  <c r="L11" i="83" s="1"/>
  <c r="I9" i="83"/>
  <c r="L9" i="83" s="1"/>
  <c r="F106" i="82"/>
  <c r="I107" i="83" l="1"/>
  <c r="E108" i="82"/>
  <c r="I109" i="83"/>
  <c r="E107" i="82"/>
  <c r="E109" i="82"/>
  <c r="E106" i="82"/>
  <c r="I106" i="82" s="1"/>
  <c r="F107" i="82"/>
  <c r="F109" i="82"/>
  <c r="F108" i="82"/>
  <c r="I108" i="83"/>
  <c r="L21" i="83"/>
  <c r="D26" i="83"/>
  <c r="E26" i="83"/>
  <c r="E96" i="83" s="1"/>
  <c r="I24" i="84"/>
  <c r="I22" i="83"/>
  <c r="L22" i="83" s="1"/>
  <c r="L12" i="83"/>
  <c r="F26" i="83"/>
  <c r="F96" i="83" s="1"/>
  <c r="C26" i="83"/>
  <c r="G26" i="83"/>
  <c r="H26" i="83"/>
  <c r="I13" i="83"/>
  <c r="F15" i="83"/>
  <c r="K54" i="83" s="1"/>
  <c r="I26" i="84"/>
  <c r="L26" i="84" s="1"/>
  <c r="L13" i="84"/>
  <c r="I15" i="84"/>
  <c r="F104" i="82"/>
  <c r="E104" i="82"/>
  <c r="I103" i="82"/>
  <c r="K102" i="82"/>
  <c r="I102" i="82"/>
  <c r="K101" i="82"/>
  <c r="I101" i="82"/>
  <c r="K100" i="82"/>
  <c r="I100" i="82"/>
  <c r="K99" i="82"/>
  <c r="I99" i="82"/>
  <c r="K95" i="82"/>
  <c r="I95" i="82"/>
  <c r="K94" i="82"/>
  <c r="I94" i="82"/>
  <c r="I93" i="82"/>
  <c r="I92" i="82"/>
  <c r="I91" i="82"/>
  <c r="K90" i="82"/>
  <c r="I90" i="82"/>
  <c r="I89" i="82"/>
  <c r="I88" i="82"/>
  <c r="I87" i="82"/>
  <c r="I86" i="82"/>
  <c r="K85" i="82"/>
  <c r="I85" i="82"/>
  <c r="K84" i="82"/>
  <c r="I84" i="82"/>
  <c r="K83" i="82"/>
  <c r="I83" i="82"/>
  <c r="K82" i="82"/>
  <c r="I82" i="82"/>
  <c r="I81" i="82"/>
  <c r="I80" i="82"/>
  <c r="I79" i="82"/>
  <c r="I78" i="82"/>
  <c r="I77" i="82"/>
  <c r="K76" i="82"/>
  <c r="I76" i="82"/>
  <c r="I75" i="82"/>
  <c r="I74" i="82"/>
  <c r="K73" i="82"/>
  <c r="I73" i="82"/>
  <c r="K72" i="82"/>
  <c r="I72" i="82"/>
  <c r="F69" i="82"/>
  <c r="E69" i="82"/>
  <c r="I68" i="82"/>
  <c r="I67" i="82"/>
  <c r="I66" i="82"/>
  <c r="K65" i="82"/>
  <c r="I65" i="82"/>
  <c r="I64" i="82"/>
  <c r="K63" i="82"/>
  <c r="I63" i="82"/>
  <c r="I62" i="82"/>
  <c r="I61" i="82"/>
  <c r="K60" i="82"/>
  <c r="I60" i="82"/>
  <c r="I59" i="82"/>
  <c r="K58" i="82"/>
  <c r="I58" i="82"/>
  <c r="I57" i="82"/>
  <c r="F54" i="82"/>
  <c r="I43" i="82"/>
  <c r="I42" i="82"/>
  <c r="I39" i="82"/>
  <c r="D32" i="82"/>
  <c r="E32" i="82" s="1"/>
  <c r="F32" i="82" s="1"/>
  <c r="G32" i="82" s="1"/>
  <c r="H32" i="82" s="1"/>
  <c r="I32" i="82" s="1"/>
  <c r="G22" i="82"/>
  <c r="G24" i="82" s="1"/>
  <c r="F22" i="82"/>
  <c r="F24" i="82" s="1"/>
  <c r="E22" i="82"/>
  <c r="E24" i="82" s="1"/>
  <c r="D22" i="82"/>
  <c r="D24" i="82" s="1"/>
  <c r="C22" i="82"/>
  <c r="C24" i="82" s="1"/>
  <c r="K21" i="82"/>
  <c r="I21" i="82"/>
  <c r="I20" i="82"/>
  <c r="L20" i="82" s="1"/>
  <c r="I18" i="82"/>
  <c r="L18" i="82" s="1"/>
  <c r="H13" i="82"/>
  <c r="H15" i="82" s="1"/>
  <c r="G13" i="82"/>
  <c r="F13" i="82"/>
  <c r="F15" i="82" s="1"/>
  <c r="E13" i="82"/>
  <c r="E15" i="82" s="1"/>
  <c r="D13" i="82"/>
  <c r="D15" i="82" s="1"/>
  <c r="C13" i="82"/>
  <c r="C15" i="82" s="1"/>
  <c r="K12" i="82"/>
  <c r="I12" i="82"/>
  <c r="I11" i="82"/>
  <c r="L11" i="82" s="1"/>
  <c r="I9" i="82"/>
  <c r="L9" i="82" s="1"/>
  <c r="I108" i="82" l="1"/>
  <c r="F107" i="81"/>
  <c r="E106" i="81"/>
  <c r="I106" i="81" s="1"/>
  <c r="F109" i="81"/>
  <c r="E108" i="81"/>
  <c r="E107" i="81"/>
  <c r="I107" i="81" s="1"/>
  <c r="E109" i="81"/>
  <c r="F106" i="81"/>
  <c r="F108" i="81"/>
  <c r="I109" i="82"/>
  <c r="I107" i="82"/>
  <c r="I24" i="83"/>
  <c r="L12" i="82"/>
  <c r="E26" i="82"/>
  <c r="E96" i="82" s="1"/>
  <c r="I22" i="82"/>
  <c r="I24" i="82" s="1"/>
  <c r="L21" i="82"/>
  <c r="C26" i="82"/>
  <c r="D26" i="82"/>
  <c r="G26" i="82"/>
  <c r="F26" i="82"/>
  <c r="F96" i="82" s="1"/>
  <c r="I13" i="82"/>
  <c r="I15" i="82" s="1"/>
  <c r="K54" i="82"/>
  <c r="H26" i="82"/>
  <c r="I15" i="83"/>
  <c r="I26" i="83"/>
  <c r="L26" i="83" s="1"/>
  <c r="L13" i="83"/>
  <c r="G15" i="82"/>
  <c r="F104" i="81"/>
  <c r="E104" i="81"/>
  <c r="I103" i="81"/>
  <c r="K102" i="81"/>
  <c r="I102" i="81"/>
  <c r="K101" i="81"/>
  <c r="I101" i="81"/>
  <c r="K100" i="81"/>
  <c r="I100" i="81"/>
  <c r="K99" i="81"/>
  <c r="I99" i="81"/>
  <c r="K95" i="81"/>
  <c r="I95" i="81"/>
  <c r="K94" i="81"/>
  <c r="I94" i="81"/>
  <c r="I93" i="81"/>
  <c r="I92" i="81"/>
  <c r="I91" i="81"/>
  <c r="K90" i="81"/>
  <c r="I90" i="81"/>
  <c r="I89" i="81"/>
  <c r="I88" i="81"/>
  <c r="I87" i="81"/>
  <c r="I86" i="81"/>
  <c r="K85" i="81"/>
  <c r="I85" i="81"/>
  <c r="K84" i="81"/>
  <c r="I84" i="81"/>
  <c r="K83" i="81"/>
  <c r="I83" i="81"/>
  <c r="K82" i="81"/>
  <c r="I82" i="81"/>
  <c r="I81" i="81"/>
  <c r="I80" i="81"/>
  <c r="I79" i="81"/>
  <c r="I78" i="81"/>
  <c r="I77" i="81"/>
  <c r="K76" i="81"/>
  <c r="I76" i="81"/>
  <c r="I75" i="81"/>
  <c r="I74" i="81"/>
  <c r="K73" i="81"/>
  <c r="I73" i="81"/>
  <c r="K72" i="81"/>
  <c r="I72" i="81"/>
  <c r="F69" i="81"/>
  <c r="E69" i="81"/>
  <c r="I68" i="81"/>
  <c r="I67" i="81"/>
  <c r="I66" i="81"/>
  <c r="K65" i="81"/>
  <c r="I65" i="81"/>
  <c r="I64" i="81"/>
  <c r="K63" i="81"/>
  <c r="I63" i="81"/>
  <c r="I62" i="81"/>
  <c r="I61" i="81"/>
  <c r="K60" i="81"/>
  <c r="I60" i="81"/>
  <c r="I59" i="81"/>
  <c r="K58" i="81"/>
  <c r="I58" i="81"/>
  <c r="I57" i="81"/>
  <c r="F54" i="81"/>
  <c r="I43" i="81"/>
  <c r="I42" i="81"/>
  <c r="I39" i="81"/>
  <c r="D32" i="81"/>
  <c r="E32" i="81" s="1"/>
  <c r="F32" i="81" s="1"/>
  <c r="G32" i="81" s="1"/>
  <c r="H32" i="81" s="1"/>
  <c r="I32" i="81" s="1"/>
  <c r="G22" i="81"/>
  <c r="G24" i="81" s="1"/>
  <c r="F22" i="81"/>
  <c r="F24" i="81" s="1"/>
  <c r="E22" i="81"/>
  <c r="D22" i="81"/>
  <c r="D24" i="81" s="1"/>
  <c r="C22" i="81"/>
  <c r="C24" i="81" s="1"/>
  <c r="K21" i="81"/>
  <c r="I21" i="81"/>
  <c r="I20" i="81"/>
  <c r="L20" i="81" s="1"/>
  <c r="I18" i="81"/>
  <c r="L18" i="81" s="1"/>
  <c r="H13" i="81"/>
  <c r="H15" i="81" s="1"/>
  <c r="G13" i="81"/>
  <c r="G15" i="81" s="1"/>
  <c r="F13" i="81"/>
  <c r="E13" i="81"/>
  <c r="E15" i="81" s="1"/>
  <c r="D13" i="81"/>
  <c r="D15" i="81" s="1"/>
  <c r="C13" i="81"/>
  <c r="C15" i="81" s="1"/>
  <c r="K12" i="81"/>
  <c r="I12" i="81"/>
  <c r="I11" i="81"/>
  <c r="L11" i="81" s="1"/>
  <c r="I9" i="81"/>
  <c r="F108" i="80"/>
  <c r="I108" i="81" l="1"/>
  <c r="I109" i="81"/>
  <c r="E107" i="80"/>
  <c r="E106" i="80"/>
  <c r="F107" i="80"/>
  <c r="F109" i="80"/>
  <c r="F106" i="80"/>
  <c r="E109" i="80"/>
  <c r="E108" i="80"/>
  <c r="I108" i="80" s="1"/>
  <c r="L22" i="82"/>
  <c r="L12" i="81"/>
  <c r="E26" i="81"/>
  <c r="E96" i="81" s="1"/>
  <c r="I26" i="82"/>
  <c r="L26" i="82" s="1"/>
  <c r="H26" i="81"/>
  <c r="G26" i="81"/>
  <c r="I22" i="81"/>
  <c r="L22" i="81" s="1"/>
  <c r="E24" i="81"/>
  <c r="L21" i="81"/>
  <c r="L13" i="82"/>
  <c r="I13" i="81"/>
  <c r="I15" i="81" s="1"/>
  <c r="F26" i="81"/>
  <c r="F96" i="81" s="1"/>
  <c r="C26" i="81"/>
  <c r="L9" i="81"/>
  <c r="F15" i="81"/>
  <c r="K54" i="81" s="1"/>
  <c r="D26" i="81"/>
  <c r="F104" i="80"/>
  <c r="E104" i="80"/>
  <c r="I103" i="80"/>
  <c r="K102" i="80"/>
  <c r="I102" i="80"/>
  <c r="K101" i="80"/>
  <c r="I101" i="80"/>
  <c r="K100" i="80"/>
  <c r="I100" i="80"/>
  <c r="K99" i="80"/>
  <c r="I99" i="80"/>
  <c r="K95" i="80"/>
  <c r="I95" i="80"/>
  <c r="K94" i="80"/>
  <c r="I94" i="80"/>
  <c r="I93" i="80"/>
  <c r="I92" i="80"/>
  <c r="I91" i="80"/>
  <c r="K90" i="80"/>
  <c r="I90" i="80"/>
  <c r="I89" i="80"/>
  <c r="I88" i="80"/>
  <c r="I87" i="80"/>
  <c r="I86" i="80"/>
  <c r="K85" i="80"/>
  <c r="I85" i="80"/>
  <c r="K84" i="80"/>
  <c r="I84" i="80"/>
  <c r="K83" i="80"/>
  <c r="I83" i="80"/>
  <c r="K82" i="80"/>
  <c r="I82" i="80"/>
  <c r="I81" i="80"/>
  <c r="I80" i="80"/>
  <c r="I79" i="80"/>
  <c r="I78" i="80"/>
  <c r="I77" i="80"/>
  <c r="K76" i="80"/>
  <c r="I76" i="80"/>
  <c r="I75" i="80"/>
  <c r="I74" i="80"/>
  <c r="K73" i="80"/>
  <c r="I73" i="80"/>
  <c r="K72" i="80"/>
  <c r="I72" i="80"/>
  <c r="F69" i="80"/>
  <c r="E69" i="80"/>
  <c r="I68" i="80"/>
  <c r="I67" i="80"/>
  <c r="I66" i="80"/>
  <c r="K65" i="80"/>
  <c r="I65" i="80"/>
  <c r="I64" i="80"/>
  <c r="K63" i="80"/>
  <c r="I63" i="80"/>
  <c r="I62" i="80"/>
  <c r="I61" i="80"/>
  <c r="K60" i="80"/>
  <c r="I60" i="80"/>
  <c r="I59" i="80"/>
  <c r="K58" i="80"/>
  <c r="I58" i="80"/>
  <c r="I57" i="80"/>
  <c r="F54" i="80"/>
  <c r="I43" i="80"/>
  <c r="I42" i="80"/>
  <c r="I39" i="80"/>
  <c r="D32" i="80"/>
  <c r="E32" i="80" s="1"/>
  <c r="F32" i="80" s="1"/>
  <c r="G32" i="80" s="1"/>
  <c r="H32" i="80" s="1"/>
  <c r="I32" i="80" s="1"/>
  <c r="G22" i="80"/>
  <c r="G24" i="80" s="1"/>
  <c r="F22" i="80"/>
  <c r="F24" i="80" s="1"/>
  <c r="E22" i="80"/>
  <c r="D22" i="80"/>
  <c r="C22" i="80"/>
  <c r="C24" i="80" s="1"/>
  <c r="K21" i="80"/>
  <c r="I21" i="80"/>
  <c r="I20" i="80"/>
  <c r="L20" i="80" s="1"/>
  <c r="I18" i="80"/>
  <c r="H13" i="80"/>
  <c r="H15" i="80" s="1"/>
  <c r="G13" i="80"/>
  <c r="G15" i="80" s="1"/>
  <c r="F13" i="80"/>
  <c r="F15" i="80" s="1"/>
  <c r="E13" i="80"/>
  <c r="E15" i="80" s="1"/>
  <c r="D13" i="80"/>
  <c r="D15" i="80" s="1"/>
  <c r="C13" i="80"/>
  <c r="C15" i="80" s="1"/>
  <c r="K12" i="80"/>
  <c r="I12" i="80"/>
  <c r="I11" i="80"/>
  <c r="L11" i="80" s="1"/>
  <c r="I9" i="80"/>
  <c r="L9" i="80" s="1"/>
  <c r="E109" i="79" l="1"/>
  <c r="I109" i="80"/>
  <c r="E107" i="79"/>
  <c r="E106" i="79"/>
  <c r="F107" i="79"/>
  <c r="F109" i="79"/>
  <c r="I109" i="79" s="1"/>
  <c r="F106" i="79"/>
  <c r="E108" i="79"/>
  <c r="I106" i="80"/>
  <c r="F108" i="79"/>
  <c r="I107" i="80"/>
  <c r="L13" i="81"/>
  <c r="I24" i="81"/>
  <c r="I22" i="80"/>
  <c r="L22" i="80" s="1"/>
  <c r="L12" i="80"/>
  <c r="L21" i="80"/>
  <c r="K54" i="80"/>
  <c r="D26" i="80"/>
  <c r="C26" i="80"/>
  <c r="I26" i="81"/>
  <c r="L26" i="81" s="1"/>
  <c r="E26" i="80"/>
  <c r="E96" i="80" s="1"/>
  <c r="G26" i="80"/>
  <c r="E24" i="80"/>
  <c r="I13" i="80"/>
  <c r="D24" i="80"/>
  <c r="F26" i="80"/>
  <c r="F96" i="80" s="1"/>
  <c r="H26" i="80"/>
  <c r="L18" i="80"/>
  <c r="F104" i="79"/>
  <c r="E104" i="79"/>
  <c r="I103" i="79"/>
  <c r="K102" i="79"/>
  <c r="I102" i="79"/>
  <c r="K101" i="79"/>
  <c r="I101" i="79"/>
  <c r="K100" i="79"/>
  <c r="I100" i="79"/>
  <c r="K99" i="79"/>
  <c r="I99" i="79"/>
  <c r="K95" i="79"/>
  <c r="I95" i="79"/>
  <c r="K94" i="79"/>
  <c r="I94" i="79"/>
  <c r="I93" i="79"/>
  <c r="I92" i="79"/>
  <c r="I91" i="79"/>
  <c r="K90" i="79"/>
  <c r="I90" i="79"/>
  <c r="I89" i="79"/>
  <c r="I88" i="79"/>
  <c r="I87" i="79"/>
  <c r="I86" i="79"/>
  <c r="K85" i="79"/>
  <c r="I85" i="79"/>
  <c r="K84" i="79"/>
  <c r="I84" i="79"/>
  <c r="K83" i="79"/>
  <c r="I83" i="79"/>
  <c r="K82" i="79"/>
  <c r="I82" i="79"/>
  <c r="I81" i="79"/>
  <c r="I80" i="79"/>
  <c r="I79" i="79"/>
  <c r="I78" i="79"/>
  <c r="I77" i="79"/>
  <c r="K76" i="79"/>
  <c r="I76" i="79"/>
  <c r="I75" i="79"/>
  <c r="I74" i="79"/>
  <c r="K73" i="79"/>
  <c r="I73" i="79"/>
  <c r="K72" i="79"/>
  <c r="I72" i="79"/>
  <c r="F69" i="79"/>
  <c r="E69" i="79"/>
  <c r="I68" i="79"/>
  <c r="I67" i="79"/>
  <c r="I66" i="79"/>
  <c r="K65" i="79"/>
  <c r="I65" i="79"/>
  <c r="I64" i="79"/>
  <c r="K63" i="79"/>
  <c r="I63" i="79"/>
  <c r="I62" i="79"/>
  <c r="I61" i="79"/>
  <c r="K60" i="79"/>
  <c r="I60" i="79"/>
  <c r="I59" i="79"/>
  <c r="K58" i="79"/>
  <c r="I58" i="79"/>
  <c r="I57" i="79"/>
  <c r="F54" i="79"/>
  <c r="I43" i="79"/>
  <c r="I42" i="79"/>
  <c r="I39" i="79"/>
  <c r="D32" i="79"/>
  <c r="E32" i="79" s="1"/>
  <c r="F32" i="79" s="1"/>
  <c r="G32" i="79" s="1"/>
  <c r="H32" i="79" s="1"/>
  <c r="I32" i="79" s="1"/>
  <c r="G22" i="79"/>
  <c r="G24" i="79" s="1"/>
  <c r="F22" i="79"/>
  <c r="F24" i="79" s="1"/>
  <c r="E22" i="79"/>
  <c r="E24" i="79" s="1"/>
  <c r="D22" i="79"/>
  <c r="D24" i="79" s="1"/>
  <c r="C22" i="79"/>
  <c r="C24" i="79" s="1"/>
  <c r="K21" i="79"/>
  <c r="I21" i="79"/>
  <c r="I20" i="79"/>
  <c r="L20" i="79" s="1"/>
  <c r="I18" i="79"/>
  <c r="L18" i="79" s="1"/>
  <c r="H13" i="79"/>
  <c r="H15" i="79" s="1"/>
  <c r="G13" i="79"/>
  <c r="F13" i="79"/>
  <c r="F15" i="79" s="1"/>
  <c r="E13" i="79"/>
  <c r="E15" i="79" s="1"/>
  <c r="D13" i="79"/>
  <c r="D15" i="79" s="1"/>
  <c r="C13" i="79"/>
  <c r="K12" i="79"/>
  <c r="I12" i="79"/>
  <c r="I11" i="79"/>
  <c r="L11" i="79" s="1"/>
  <c r="I9" i="79"/>
  <c r="L9" i="79" s="1"/>
  <c r="F108" i="78"/>
  <c r="E108" i="78"/>
  <c r="I108" i="78" s="1"/>
  <c r="F106" i="78"/>
  <c r="I106" i="79" l="1"/>
  <c r="E107" i="78"/>
  <c r="E109" i="78"/>
  <c r="I108" i="79"/>
  <c r="I107" i="79"/>
  <c r="E106" i="78"/>
  <c r="I106" i="78" s="1"/>
  <c r="F107" i="78"/>
  <c r="F109" i="78"/>
  <c r="I24" i="80"/>
  <c r="H26" i="79"/>
  <c r="C26" i="79"/>
  <c r="L21" i="79"/>
  <c r="I13" i="79"/>
  <c r="I15" i="79" s="1"/>
  <c r="L12" i="79"/>
  <c r="K54" i="79"/>
  <c r="I22" i="79"/>
  <c r="L22" i="79" s="1"/>
  <c r="D26" i="79"/>
  <c r="G26" i="79"/>
  <c r="E26" i="79"/>
  <c r="E96" i="79" s="1"/>
  <c r="F26" i="79"/>
  <c r="F96" i="79" s="1"/>
  <c r="G15" i="79"/>
  <c r="C15" i="79"/>
  <c r="I26" i="80"/>
  <c r="L26" i="80" s="1"/>
  <c r="L13" i="80"/>
  <c r="I15" i="80"/>
  <c r="F104" i="78"/>
  <c r="E104" i="78"/>
  <c r="I103" i="78"/>
  <c r="K102" i="78"/>
  <c r="I102" i="78"/>
  <c r="K101" i="78"/>
  <c r="I101" i="78"/>
  <c r="K100" i="78"/>
  <c r="I100" i="78"/>
  <c r="K99" i="78"/>
  <c r="I99" i="78"/>
  <c r="K95" i="78"/>
  <c r="I95" i="78"/>
  <c r="K94" i="78"/>
  <c r="I94" i="78"/>
  <c r="I93" i="78"/>
  <c r="I92" i="78"/>
  <c r="I91" i="78"/>
  <c r="K90" i="78"/>
  <c r="I90" i="78"/>
  <c r="I89" i="78"/>
  <c r="I88" i="78"/>
  <c r="I87" i="78"/>
  <c r="I86" i="78"/>
  <c r="K85" i="78"/>
  <c r="I85" i="78"/>
  <c r="K84" i="78"/>
  <c r="I84" i="78"/>
  <c r="K83" i="78"/>
  <c r="I83" i="78"/>
  <c r="K82" i="78"/>
  <c r="I82" i="78"/>
  <c r="I81" i="78"/>
  <c r="I80" i="78"/>
  <c r="I79" i="78"/>
  <c r="I78" i="78"/>
  <c r="I77" i="78"/>
  <c r="K76" i="78"/>
  <c r="I76" i="78"/>
  <c r="I75" i="78"/>
  <c r="I74" i="78"/>
  <c r="K73" i="78"/>
  <c r="I73" i="78"/>
  <c r="K72" i="78"/>
  <c r="I72" i="78"/>
  <c r="F69" i="78"/>
  <c r="E69" i="78"/>
  <c r="I68" i="78"/>
  <c r="I67" i="78"/>
  <c r="I66" i="78"/>
  <c r="K65" i="78"/>
  <c r="I65" i="78"/>
  <c r="I64" i="78"/>
  <c r="K63" i="78"/>
  <c r="I63" i="78"/>
  <c r="I62" i="78"/>
  <c r="I61" i="78"/>
  <c r="K60" i="78"/>
  <c r="I60" i="78"/>
  <c r="I59" i="78"/>
  <c r="K58" i="78"/>
  <c r="I58" i="78"/>
  <c r="I57" i="78"/>
  <c r="F54" i="78"/>
  <c r="I43" i="78"/>
  <c r="I42" i="78"/>
  <c r="I39" i="78"/>
  <c r="D32" i="78"/>
  <c r="E32" i="78" s="1"/>
  <c r="F32" i="78" s="1"/>
  <c r="G32" i="78" s="1"/>
  <c r="H32" i="78" s="1"/>
  <c r="I32" i="78" s="1"/>
  <c r="G22" i="78"/>
  <c r="G24" i="78" s="1"/>
  <c r="F22" i="78"/>
  <c r="F24" i="78" s="1"/>
  <c r="E22" i="78"/>
  <c r="E24" i="78" s="1"/>
  <c r="D22" i="78"/>
  <c r="D24" i="78" s="1"/>
  <c r="C22" i="78"/>
  <c r="C24" i="78" s="1"/>
  <c r="K21" i="78"/>
  <c r="I21" i="78"/>
  <c r="I20" i="78"/>
  <c r="L20" i="78" s="1"/>
  <c r="I18" i="78"/>
  <c r="L18" i="78" s="1"/>
  <c r="H13" i="78"/>
  <c r="H15" i="78" s="1"/>
  <c r="G13" i="78"/>
  <c r="G15" i="78" s="1"/>
  <c r="F13" i="78"/>
  <c r="F15" i="78" s="1"/>
  <c r="E13" i="78"/>
  <c r="D13" i="78"/>
  <c r="D15" i="78" s="1"/>
  <c r="C13" i="78"/>
  <c r="C15" i="78" s="1"/>
  <c r="K12" i="78"/>
  <c r="I12" i="78"/>
  <c r="I11" i="78"/>
  <c r="L11" i="78" s="1"/>
  <c r="I9" i="78"/>
  <c r="E107" i="77" l="1"/>
  <c r="E106" i="77"/>
  <c r="F107" i="77"/>
  <c r="F109" i="77"/>
  <c r="I107" i="78"/>
  <c r="E109" i="77"/>
  <c r="I109" i="77" s="1"/>
  <c r="F106" i="77"/>
  <c r="E108" i="77"/>
  <c r="I108" i="77" s="1"/>
  <c r="F108" i="77"/>
  <c r="I109" i="78"/>
  <c r="L13" i="79"/>
  <c r="K54" i="78"/>
  <c r="I26" i="79"/>
  <c r="L26" i="79" s="1"/>
  <c r="I24" i="79"/>
  <c r="E26" i="78"/>
  <c r="E96" i="78" s="1"/>
  <c r="I13" i="78"/>
  <c r="I15" i="78" s="1"/>
  <c r="L9" i="78"/>
  <c r="L21" i="78"/>
  <c r="F26" i="78"/>
  <c r="F96" i="78" s="1"/>
  <c r="D26" i="78"/>
  <c r="G26" i="78"/>
  <c r="H26" i="78"/>
  <c r="L12" i="78"/>
  <c r="E15" i="78"/>
  <c r="I22" i="78"/>
  <c r="C26" i="78"/>
  <c r="F104" i="77"/>
  <c r="E104" i="77"/>
  <c r="I103" i="77"/>
  <c r="K102" i="77"/>
  <c r="I102" i="77"/>
  <c r="K101" i="77"/>
  <c r="I101" i="77"/>
  <c r="K100" i="77"/>
  <c r="I100" i="77"/>
  <c r="K99" i="77"/>
  <c r="I99" i="77"/>
  <c r="K95" i="77"/>
  <c r="I95" i="77"/>
  <c r="K94" i="77"/>
  <c r="I94" i="77"/>
  <c r="I93" i="77"/>
  <c r="I92" i="77"/>
  <c r="I91" i="77"/>
  <c r="K90" i="77"/>
  <c r="I90" i="77"/>
  <c r="I89" i="77"/>
  <c r="I88" i="77"/>
  <c r="I87" i="77"/>
  <c r="I86" i="77"/>
  <c r="K85" i="77"/>
  <c r="I85" i="77"/>
  <c r="K84" i="77"/>
  <c r="I84" i="77"/>
  <c r="K83" i="77"/>
  <c r="I83" i="77"/>
  <c r="K82" i="77"/>
  <c r="I82" i="77"/>
  <c r="I81" i="77"/>
  <c r="I80" i="77"/>
  <c r="I79" i="77"/>
  <c r="I78" i="77"/>
  <c r="I77" i="77"/>
  <c r="K76" i="77"/>
  <c r="I76" i="77"/>
  <c r="I75" i="77"/>
  <c r="I74" i="77"/>
  <c r="K73" i="77"/>
  <c r="I73" i="77"/>
  <c r="K72" i="77"/>
  <c r="I72" i="77"/>
  <c r="F69" i="77"/>
  <c r="E69" i="77"/>
  <c r="I68" i="77"/>
  <c r="I67" i="77"/>
  <c r="I66" i="77"/>
  <c r="K65" i="77"/>
  <c r="I65" i="77"/>
  <c r="I64" i="77"/>
  <c r="K63" i="77"/>
  <c r="I63" i="77"/>
  <c r="I62" i="77"/>
  <c r="I61" i="77"/>
  <c r="K60" i="77"/>
  <c r="I60" i="77"/>
  <c r="I59" i="77"/>
  <c r="K58" i="77"/>
  <c r="I58" i="77"/>
  <c r="I57" i="77"/>
  <c r="F54" i="77"/>
  <c r="I43" i="77"/>
  <c r="I42" i="77"/>
  <c r="I39" i="77"/>
  <c r="D32" i="77"/>
  <c r="E32" i="77" s="1"/>
  <c r="F32" i="77" s="1"/>
  <c r="G32" i="77" s="1"/>
  <c r="H32" i="77" s="1"/>
  <c r="I32" i="77" s="1"/>
  <c r="G22" i="77"/>
  <c r="G24" i="77" s="1"/>
  <c r="F22" i="77"/>
  <c r="F24" i="77" s="1"/>
  <c r="E22" i="77"/>
  <c r="E24" i="77" s="1"/>
  <c r="D22" i="77"/>
  <c r="D24" i="77" s="1"/>
  <c r="C22" i="77"/>
  <c r="K21" i="77"/>
  <c r="I21" i="77"/>
  <c r="I20" i="77"/>
  <c r="L20" i="77" s="1"/>
  <c r="I18" i="77"/>
  <c r="H13" i="77"/>
  <c r="H26" i="77" s="1"/>
  <c r="G13" i="77"/>
  <c r="G15" i="77" s="1"/>
  <c r="F13" i="77"/>
  <c r="F15" i="77" s="1"/>
  <c r="E13" i="77"/>
  <c r="E15" i="77" s="1"/>
  <c r="D13" i="77"/>
  <c r="C13" i="77"/>
  <c r="C15" i="77" s="1"/>
  <c r="K12" i="77"/>
  <c r="I12" i="77"/>
  <c r="I11" i="77"/>
  <c r="L11" i="77" s="1"/>
  <c r="I9" i="77"/>
  <c r="L9" i="77" s="1"/>
  <c r="F106" i="76"/>
  <c r="F108" i="76" l="1"/>
  <c r="I107" i="77"/>
  <c r="E108" i="76"/>
  <c r="I106" i="77"/>
  <c r="E107" i="76"/>
  <c r="E109" i="76"/>
  <c r="E106" i="76"/>
  <c r="I106" i="76" s="1"/>
  <c r="F107" i="76"/>
  <c r="F109" i="76"/>
  <c r="L13" i="78"/>
  <c r="D26" i="77"/>
  <c r="L21" i="77"/>
  <c r="I22" i="77"/>
  <c r="L22" i="77" s="1"/>
  <c r="C26" i="77"/>
  <c r="G26" i="77"/>
  <c r="L12" i="77"/>
  <c r="C24" i="77"/>
  <c r="K54" i="77"/>
  <c r="H15" i="77"/>
  <c r="E26" i="77"/>
  <c r="E96" i="77" s="1"/>
  <c r="I13" i="77"/>
  <c r="F26" i="77"/>
  <c r="F96" i="77" s="1"/>
  <c r="D15" i="77"/>
  <c r="L22" i="78"/>
  <c r="I24" i="78"/>
  <c r="L18" i="77"/>
  <c r="I26" i="78"/>
  <c r="L26" i="78" s="1"/>
  <c r="F104" i="76"/>
  <c r="E104" i="76"/>
  <c r="I103" i="76"/>
  <c r="K102" i="76"/>
  <c r="I102" i="76"/>
  <c r="K101" i="76"/>
  <c r="I101" i="76"/>
  <c r="K100" i="76"/>
  <c r="I100" i="76"/>
  <c r="K99" i="76"/>
  <c r="I99" i="76"/>
  <c r="K95" i="76"/>
  <c r="I95" i="76"/>
  <c r="K94" i="76"/>
  <c r="I94" i="76"/>
  <c r="I93" i="76"/>
  <c r="I92" i="76"/>
  <c r="I91" i="76"/>
  <c r="K90" i="76"/>
  <c r="I90" i="76"/>
  <c r="I89" i="76"/>
  <c r="I88" i="76"/>
  <c r="I87" i="76"/>
  <c r="I86" i="76"/>
  <c r="K85" i="76"/>
  <c r="I85" i="76"/>
  <c r="K84" i="76"/>
  <c r="I84" i="76"/>
  <c r="K83" i="76"/>
  <c r="I83" i="76"/>
  <c r="K82" i="76"/>
  <c r="I82" i="76"/>
  <c r="I81" i="76"/>
  <c r="I80" i="76"/>
  <c r="I79" i="76"/>
  <c r="I78" i="76"/>
  <c r="I77" i="76"/>
  <c r="K76" i="76"/>
  <c r="I76" i="76"/>
  <c r="I75" i="76"/>
  <c r="I74" i="76"/>
  <c r="K73" i="76"/>
  <c r="I73" i="76"/>
  <c r="K72" i="76"/>
  <c r="I72" i="76"/>
  <c r="F69" i="76"/>
  <c r="E69" i="76"/>
  <c r="I68" i="76"/>
  <c r="I67" i="76"/>
  <c r="I66" i="76"/>
  <c r="K65" i="76"/>
  <c r="I65" i="76"/>
  <c r="I64" i="76"/>
  <c r="K63" i="76"/>
  <c r="I63" i="76"/>
  <c r="I62" i="76"/>
  <c r="I61" i="76"/>
  <c r="K60" i="76"/>
  <c r="I60" i="76"/>
  <c r="I59" i="76"/>
  <c r="K58" i="76"/>
  <c r="I58" i="76"/>
  <c r="I57" i="76"/>
  <c r="F54" i="76"/>
  <c r="I43" i="76"/>
  <c r="I42" i="76"/>
  <c r="I39" i="76"/>
  <c r="D32" i="76"/>
  <c r="E32" i="76" s="1"/>
  <c r="F32" i="76" s="1"/>
  <c r="G32" i="76" s="1"/>
  <c r="H32" i="76" s="1"/>
  <c r="I32" i="76" s="1"/>
  <c r="G22" i="76"/>
  <c r="G24" i="76" s="1"/>
  <c r="F22" i="76"/>
  <c r="F24" i="76" s="1"/>
  <c r="E22" i="76"/>
  <c r="E24" i="76" s="1"/>
  <c r="D22" i="76"/>
  <c r="D24" i="76" s="1"/>
  <c r="C22" i="76"/>
  <c r="C24" i="76" s="1"/>
  <c r="K21" i="76"/>
  <c r="I21" i="76"/>
  <c r="I20" i="76"/>
  <c r="L20" i="76" s="1"/>
  <c r="I18" i="76"/>
  <c r="H13" i="76"/>
  <c r="H26" i="76" s="1"/>
  <c r="G13" i="76"/>
  <c r="F13" i="76"/>
  <c r="F15" i="76" s="1"/>
  <c r="E13" i="76"/>
  <c r="E15" i="76" s="1"/>
  <c r="D13" i="76"/>
  <c r="D15" i="76" s="1"/>
  <c r="C13" i="76"/>
  <c r="K12" i="76"/>
  <c r="I12" i="76"/>
  <c r="I11" i="76"/>
  <c r="L11" i="76" s="1"/>
  <c r="I9" i="76"/>
  <c r="L9" i="76" s="1"/>
  <c r="I108" i="76" l="1"/>
  <c r="F106" i="75"/>
  <c r="F109" i="75"/>
  <c r="F107" i="75"/>
  <c r="E106" i="75"/>
  <c r="E109" i="75"/>
  <c r="E108" i="75"/>
  <c r="E107" i="75"/>
  <c r="F108" i="75"/>
  <c r="I109" i="76"/>
  <c r="I107" i="76"/>
  <c r="K54" i="76"/>
  <c r="I22" i="76"/>
  <c r="I24" i="76" s="1"/>
  <c r="L21" i="76"/>
  <c r="E26" i="76"/>
  <c r="E96" i="76" s="1"/>
  <c r="I24" i="77"/>
  <c r="G26" i="76"/>
  <c r="L12" i="76"/>
  <c r="C26" i="76"/>
  <c r="G15" i="76"/>
  <c r="D26" i="76"/>
  <c r="L13" i="77"/>
  <c r="I26" i="77"/>
  <c r="L26" i="77" s="1"/>
  <c r="I15" i="77"/>
  <c r="H15" i="76"/>
  <c r="I13" i="76"/>
  <c r="F26" i="76"/>
  <c r="F96" i="76" s="1"/>
  <c r="C15" i="76"/>
  <c r="L18" i="76"/>
  <c r="F104" i="75"/>
  <c r="E104" i="75"/>
  <c r="I103" i="75"/>
  <c r="K102" i="75"/>
  <c r="I102" i="75"/>
  <c r="K101" i="75"/>
  <c r="I101" i="75"/>
  <c r="K100" i="75"/>
  <c r="I100" i="75"/>
  <c r="K99" i="75"/>
  <c r="I99" i="75"/>
  <c r="K95" i="75"/>
  <c r="I95" i="75"/>
  <c r="K94" i="75"/>
  <c r="I94" i="75"/>
  <c r="I93" i="75"/>
  <c r="I92" i="75"/>
  <c r="I91" i="75"/>
  <c r="K90" i="75"/>
  <c r="I90" i="75"/>
  <c r="I89" i="75"/>
  <c r="I88" i="75"/>
  <c r="I87" i="75"/>
  <c r="I86" i="75"/>
  <c r="K85" i="75"/>
  <c r="I85" i="75"/>
  <c r="K84" i="75"/>
  <c r="I84" i="75"/>
  <c r="K83" i="75"/>
  <c r="I83" i="75"/>
  <c r="K82" i="75"/>
  <c r="I82" i="75"/>
  <c r="I81" i="75"/>
  <c r="I80" i="75"/>
  <c r="I79" i="75"/>
  <c r="I78" i="75"/>
  <c r="I77" i="75"/>
  <c r="K76" i="75"/>
  <c r="I76" i="75"/>
  <c r="I75" i="75"/>
  <c r="I74" i="75"/>
  <c r="K73" i="75"/>
  <c r="I73" i="75"/>
  <c r="K72" i="75"/>
  <c r="I72" i="75"/>
  <c r="F69" i="75"/>
  <c r="E69" i="75"/>
  <c r="I68" i="75"/>
  <c r="I67" i="75"/>
  <c r="I66" i="75"/>
  <c r="K65" i="75"/>
  <c r="I65" i="75"/>
  <c r="I64" i="75"/>
  <c r="K63" i="75"/>
  <c r="I63" i="75"/>
  <c r="I62" i="75"/>
  <c r="I61" i="75"/>
  <c r="K60" i="75"/>
  <c r="I60" i="75"/>
  <c r="I59" i="75"/>
  <c r="K58" i="75"/>
  <c r="I58" i="75"/>
  <c r="I57" i="75"/>
  <c r="F54" i="75"/>
  <c r="I43" i="75"/>
  <c r="I42" i="75"/>
  <c r="I39" i="75"/>
  <c r="D32" i="75"/>
  <c r="E32" i="75" s="1"/>
  <c r="F32" i="75" s="1"/>
  <c r="G32" i="75" s="1"/>
  <c r="H32" i="75" s="1"/>
  <c r="I32" i="75" s="1"/>
  <c r="G22" i="75"/>
  <c r="G24" i="75" s="1"/>
  <c r="F22" i="75"/>
  <c r="F24" i="75" s="1"/>
  <c r="E22" i="75"/>
  <c r="E24" i="75" s="1"/>
  <c r="D22" i="75"/>
  <c r="D24" i="75" s="1"/>
  <c r="C22" i="75"/>
  <c r="C24" i="75" s="1"/>
  <c r="K21" i="75"/>
  <c r="I21" i="75"/>
  <c r="I20" i="75"/>
  <c r="L20" i="75" s="1"/>
  <c r="I18" i="75"/>
  <c r="L18" i="75" s="1"/>
  <c r="H13" i="75"/>
  <c r="H26" i="75" s="1"/>
  <c r="G13" i="75"/>
  <c r="G15" i="75" s="1"/>
  <c r="F13" i="75"/>
  <c r="E13" i="75"/>
  <c r="E15" i="75" s="1"/>
  <c r="D13" i="75"/>
  <c r="D15" i="75" s="1"/>
  <c r="C13" i="75"/>
  <c r="K12" i="75"/>
  <c r="I12" i="75"/>
  <c r="I11" i="75"/>
  <c r="L11" i="75" s="1"/>
  <c r="I9" i="75"/>
  <c r="L9" i="75" s="1"/>
  <c r="F106" i="74" l="1"/>
  <c r="I107" i="75"/>
  <c r="F107" i="74"/>
  <c r="I109" i="75"/>
  <c r="I106" i="75"/>
  <c r="E107" i="74"/>
  <c r="I107" i="74" s="1"/>
  <c r="E106" i="74"/>
  <c r="F109" i="74"/>
  <c r="E109" i="74"/>
  <c r="E108" i="74"/>
  <c r="F108" i="74"/>
  <c r="I108" i="75"/>
  <c r="L22" i="76"/>
  <c r="L12" i="75"/>
  <c r="L21" i="75"/>
  <c r="C26" i="75"/>
  <c r="F26" i="75"/>
  <c r="F96" i="75" s="1"/>
  <c r="G26" i="75"/>
  <c r="E26" i="75"/>
  <c r="E96" i="75" s="1"/>
  <c r="C15" i="75"/>
  <c r="F15" i="75"/>
  <c r="K54" i="75" s="1"/>
  <c r="I22" i="75"/>
  <c r="D26" i="75"/>
  <c r="H15" i="75"/>
  <c r="I13" i="75"/>
  <c r="I26" i="76"/>
  <c r="L26" i="76" s="1"/>
  <c r="L13" i="76"/>
  <c r="I15" i="76"/>
  <c r="F104" i="74"/>
  <c r="E104" i="74"/>
  <c r="I103" i="74"/>
  <c r="K102" i="74"/>
  <c r="I102" i="74"/>
  <c r="K101" i="74"/>
  <c r="I101" i="74"/>
  <c r="K100" i="74"/>
  <c r="I100" i="74"/>
  <c r="K99" i="74"/>
  <c r="I99" i="74"/>
  <c r="K95" i="74"/>
  <c r="I95" i="74"/>
  <c r="K94" i="74"/>
  <c r="I94" i="74"/>
  <c r="I93" i="74"/>
  <c r="I92" i="74"/>
  <c r="I91" i="74"/>
  <c r="K90" i="74"/>
  <c r="I90" i="74"/>
  <c r="I89" i="74"/>
  <c r="I88" i="74"/>
  <c r="I87" i="74"/>
  <c r="I86" i="74"/>
  <c r="K85" i="74"/>
  <c r="I85" i="74"/>
  <c r="K84" i="74"/>
  <c r="I84" i="74"/>
  <c r="K83" i="74"/>
  <c r="I83" i="74"/>
  <c r="K82" i="74"/>
  <c r="I82" i="74"/>
  <c r="I81" i="74"/>
  <c r="I80" i="74"/>
  <c r="I79" i="74"/>
  <c r="I78" i="74"/>
  <c r="I77" i="74"/>
  <c r="K76" i="74"/>
  <c r="I76" i="74"/>
  <c r="I75" i="74"/>
  <c r="I74" i="74"/>
  <c r="K73" i="74"/>
  <c r="I73" i="74"/>
  <c r="K72" i="74"/>
  <c r="I72" i="74"/>
  <c r="F69" i="74"/>
  <c r="E69" i="74"/>
  <c r="I68" i="74"/>
  <c r="I67" i="74"/>
  <c r="I66" i="74"/>
  <c r="K65" i="74"/>
  <c r="I65" i="74"/>
  <c r="I64" i="74"/>
  <c r="K63" i="74"/>
  <c r="I63" i="74"/>
  <c r="I62" i="74"/>
  <c r="I61" i="74"/>
  <c r="K60" i="74"/>
  <c r="I60" i="74"/>
  <c r="I59" i="74"/>
  <c r="K58" i="74"/>
  <c r="I58" i="74"/>
  <c r="I57" i="74"/>
  <c r="F54" i="74"/>
  <c r="I43" i="74"/>
  <c r="I42" i="74"/>
  <c r="I39" i="74"/>
  <c r="D32" i="74"/>
  <c r="E32" i="74" s="1"/>
  <c r="F32" i="74" s="1"/>
  <c r="G32" i="74" s="1"/>
  <c r="H32" i="74" s="1"/>
  <c r="I32" i="74" s="1"/>
  <c r="G22" i="74"/>
  <c r="G24" i="74" s="1"/>
  <c r="F22" i="74"/>
  <c r="F24" i="74" s="1"/>
  <c r="E22" i="74"/>
  <c r="E24" i="74" s="1"/>
  <c r="D22" i="74"/>
  <c r="D24" i="74" s="1"/>
  <c r="C22" i="74"/>
  <c r="C24" i="74" s="1"/>
  <c r="K21" i="74"/>
  <c r="I21" i="74"/>
  <c r="I20" i="74"/>
  <c r="L20" i="74" s="1"/>
  <c r="I18" i="74"/>
  <c r="L18" i="74" s="1"/>
  <c r="H13" i="74"/>
  <c r="H26" i="74" s="1"/>
  <c r="G13" i="74"/>
  <c r="G15" i="74" s="1"/>
  <c r="F13" i="74"/>
  <c r="E13" i="74"/>
  <c r="E15" i="74" s="1"/>
  <c r="D13" i="74"/>
  <c r="D15" i="74" s="1"/>
  <c r="C13" i="74"/>
  <c r="C15" i="74" s="1"/>
  <c r="K12" i="74"/>
  <c r="I12" i="74"/>
  <c r="I11" i="74"/>
  <c r="L11" i="74" s="1"/>
  <c r="I9" i="74"/>
  <c r="I13" i="74" s="1"/>
  <c r="I109" i="74" l="1"/>
  <c r="I106" i="74"/>
  <c r="I108" i="74"/>
  <c r="E107" i="73"/>
  <c r="E109" i="73"/>
  <c r="F107" i="73"/>
  <c r="F109" i="73"/>
  <c r="E106" i="73"/>
  <c r="F106" i="73"/>
  <c r="E108" i="73"/>
  <c r="F108" i="73"/>
  <c r="I22" i="74"/>
  <c r="I26" i="74" s="1"/>
  <c r="L26" i="74" s="1"/>
  <c r="L12" i="74"/>
  <c r="F26" i="74"/>
  <c r="F96" i="74" s="1"/>
  <c r="E26" i="74"/>
  <c r="E96" i="74" s="1"/>
  <c r="L21" i="74"/>
  <c r="C26" i="74"/>
  <c r="D26" i="74"/>
  <c r="I15" i="74"/>
  <c r="L13" i="74"/>
  <c r="G26" i="74"/>
  <c r="H15" i="74"/>
  <c r="I26" i="75"/>
  <c r="L26" i="75" s="1"/>
  <c r="I15" i="75"/>
  <c r="L13" i="75"/>
  <c r="L9" i="74"/>
  <c r="I24" i="75"/>
  <c r="L22" i="75"/>
  <c r="F15" i="74"/>
  <c r="K54" i="74" s="1"/>
  <c r="F104" i="73"/>
  <c r="E104" i="73"/>
  <c r="I103" i="73"/>
  <c r="K102" i="73"/>
  <c r="I102" i="73"/>
  <c r="K101" i="73"/>
  <c r="I101" i="73"/>
  <c r="K100" i="73"/>
  <c r="I100" i="73"/>
  <c r="K99" i="73"/>
  <c r="I99" i="73"/>
  <c r="K95" i="73"/>
  <c r="I95" i="73"/>
  <c r="K94" i="73"/>
  <c r="I94" i="73"/>
  <c r="I93" i="73"/>
  <c r="I92" i="73"/>
  <c r="I91" i="73"/>
  <c r="K90" i="73"/>
  <c r="I90" i="73"/>
  <c r="I89" i="73"/>
  <c r="I88" i="73"/>
  <c r="I87" i="73"/>
  <c r="I86" i="73"/>
  <c r="K85" i="73"/>
  <c r="I85" i="73"/>
  <c r="K84" i="73"/>
  <c r="I84" i="73"/>
  <c r="K83" i="73"/>
  <c r="I83" i="73"/>
  <c r="K82" i="73"/>
  <c r="I82" i="73"/>
  <c r="I81" i="73"/>
  <c r="I80" i="73"/>
  <c r="I79" i="73"/>
  <c r="I78" i="73"/>
  <c r="I77" i="73"/>
  <c r="K76" i="73"/>
  <c r="I76" i="73"/>
  <c r="I75" i="73"/>
  <c r="I74" i="73"/>
  <c r="K73" i="73"/>
  <c r="I73" i="73"/>
  <c r="K72" i="73"/>
  <c r="I72" i="73"/>
  <c r="F69" i="73"/>
  <c r="E69" i="73"/>
  <c r="I68" i="73"/>
  <c r="I67" i="73"/>
  <c r="I66" i="73"/>
  <c r="K65" i="73"/>
  <c r="I65" i="73"/>
  <c r="I64" i="73"/>
  <c r="K63" i="73"/>
  <c r="I63" i="73"/>
  <c r="I62" i="73"/>
  <c r="I61" i="73"/>
  <c r="K60" i="73"/>
  <c r="I60" i="73"/>
  <c r="I59" i="73"/>
  <c r="K58" i="73"/>
  <c r="I58" i="73"/>
  <c r="I57" i="73"/>
  <c r="F54" i="73"/>
  <c r="I43" i="73"/>
  <c r="I42" i="73"/>
  <c r="I39" i="73"/>
  <c r="D32" i="73"/>
  <c r="E32" i="73" s="1"/>
  <c r="F32" i="73" s="1"/>
  <c r="G32" i="73" s="1"/>
  <c r="H32" i="73" s="1"/>
  <c r="I32" i="73" s="1"/>
  <c r="G22" i="73"/>
  <c r="F22" i="73"/>
  <c r="F24" i="73" s="1"/>
  <c r="E22" i="73"/>
  <c r="E24" i="73" s="1"/>
  <c r="D22" i="73"/>
  <c r="D24" i="73" s="1"/>
  <c r="C22" i="73"/>
  <c r="K21" i="73"/>
  <c r="I21" i="73"/>
  <c r="I20" i="73"/>
  <c r="L20" i="73" s="1"/>
  <c r="I18" i="73"/>
  <c r="H13" i="73"/>
  <c r="H26" i="73" s="1"/>
  <c r="G13" i="73"/>
  <c r="G15" i="73" s="1"/>
  <c r="F13" i="73"/>
  <c r="F15" i="73" s="1"/>
  <c r="E13" i="73"/>
  <c r="E15" i="73" s="1"/>
  <c r="D13" i="73"/>
  <c r="D15" i="73" s="1"/>
  <c r="C13" i="73"/>
  <c r="C15" i="73" s="1"/>
  <c r="K12" i="73"/>
  <c r="I12" i="73"/>
  <c r="I11" i="73"/>
  <c r="L11" i="73" s="1"/>
  <c r="I9" i="73"/>
  <c r="L9" i="73" s="1"/>
  <c r="E108" i="72"/>
  <c r="F107" i="72"/>
  <c r="F106" i="72"/>
  <c r="E106" i="72"/>
  <c r="E107" i="72" l="1"/>
  <c r="I107" i="72" s="1"/>
  <c r="F109" i="72"/>
  <c r="I106" i="72"/>
  <c r="I106" i="73"/>
  <c r="F108" i="72"/>
  <c r="I108" i="72" s="1"/>
  <c r="E109" i="72"/>
  <c r="I109" i="72" s="1"/>
  <c r="I108" i="73"/>
  <c r="I109" i="73"/>
  <c r="I107" i="73"/>
  <c r="L22" i="74"/>
  <c r="I24" i="74"/>
  <c r="G26" i="73"/>
  <c r="L21" i="73"/>
  <c r="C26" i="73"/>
  <c r="G24" i="73"/>
  <c r="E26" i="73"/>
  <c r="E96" i="73" s="1"/>
  <c r="L12" i="73"/>
  <c r="I22" i="73"/>
  <c r="I24" i="73" s="1"/>
  <c r="D26" i="73"/>
  <c r="C24" i="73"/>
  <c r="K54" i="73"/>
  <c r="I13" i="73"/>
  <c r="F26" i="73"/>
  <c r="F96" i="73" s="1"/>
  <c r="H15" i="73"/>
  <c r="L18" i="73"/>
  <c r="F104" i="72"/>
  <c r="E104" i="72"/>
  <c r="I103" i="72"/>
  <c r="K102" i="72"/>
  <c r="I102" i="72"/>
  <c r="K101" i="72"/>
  <c r="I101" i="72"/>
  <c r="K100" i="72"/>
  <c r="I100" i="72"/>
  <c r="K99" i="72"/>
  <c r="I99" i="72"/>
  <c r="K95" i="72"/>
  <c r="I95" i="72"/>
  <c r="K94" i="72"/>
  <c r="I94" i="72"/>
  <c r="I93" i="72"/>
  <c r="I92" i="72"/>
  <c r="I91" i="72"/>
  <c r="K90" i="72"/>
  <c r="I90" i="72"/>
  <c r="I89" i="72"/>
  <c r="I88" i="72"/>
  <c r="I87" i="72"/>
  <c r="I86" i="72"/>
  <c r="K85" i="72"/>
  <c r="I85" i="72"/>
  <c r="K84" i="72"/>
  <c r="I84" i="72"/>
  <c r="K83" i="72"/>
  <c r="I83" i="72"/>
  <c r="K82" i="72"/>
  <c r="I82" i="72"/>
  <c r="I81" i="72"/>
  <c r="I80" i="72"/>
  <c r="I79" i="72"/>
  <c r="I78" i="72"/>
  <c r="I77" i="72"/>
  <c r="K76" i="72"/>
  <c r="I76" i="72"/>
  <c r="I75" i="72"/>
  <c r="I74" i="72"/>
  <c r="K73" i="72"/>
  <c r="I73" i="72"/>
  <c r="K72" i="72"/>
  <c r="I72" i="72"/>
  <c r="F69" i="72"/>
  <c r="E69" i="72"/>
  <c r="I68" i="72"/>
  <c r="I67" i="72"/>
  <c r="I66" i="72"/>
  <c r="K65" i="72"/>
  <c r="I65" i="72"/>
  <c r="I64" i="72"/>
  <c r="K63" i="72"/>
  <c r="I63" i="72"/>
  <c r="I62" i="72"/>
  <c r="I61" i="72"/>
  <c r="K60" i="72"/>
  <c r="I60" i="72"/>
  <c r="I59" i="72"/>
  <c r="K58" i="72"/>
  <c r="I58" i="72"/>
  <c r="I57" i="72"/>
  <c r="F54" i="72"/>
  <c r="I43" i="72"/>
  <c r="I42" i="72"/>
  <c r="I39" i="72"/>
  <c r="D32" i="72"/>
  <c r="E32" i="72" s="1"/>
  <c r="F32" i="72" s="1"/>
  <c r="G32" i="72" s="1"/>
  <c r="H32" i="72" s="1"/>
  <c r="I32" i="72" s="1"/>
  <c r="G22" i="72"/>
  <c r="G24" i="72" s="1"/>
  <c r="F22" i="72"/>
  <c r="F24" i="72" s="1"/>
  <c r="E22" i="72"/>
  <c r="E24" i="72" s="1"/>
  <c r="D22" i="72"/>
  <c r="D24" i="72" s="1"/>
  <c r="C22" i="72"/>
  <c r="C24" i="72" s="1"/>
  <c r="K21" i="72"/>
  <c r="I21" i="72"/>
  <c r="I20" i="72"/>
  <c r="L20" i="72" s="1"/>
  <c r="I18" i="72"/>
  <c r="L18" i="72" s="1"/>
  <c r="H13" i="72"/>
  <c r="H15" i="72" s="1"/>
  <c r="G13" i="72"/>
  <c r="G15" i="72" s="1"/>
  <c r="F13" i="72"/>
  <c r="F15" i="72" s="1"/>
  <c r="E13" i="72"/>
  <c r="D13" i="72"/>
  <c r="C13" i="72"/>
  <c r="K12" i="72"/>
  <c r="I12" i="72"/>
  <c r="I11" i="72"/>
  <c r="L11" i="72" s="1"/>
  <c r="I9" i="72"/>
  <c r="L9" i="72" s="1"/>
  <c r="E108" i="71" l="1"/>
  <c r="E109" i="71"/>
  <c r="F108" i="71"/>
  <c r="E107" i="71"/>
  <c r="E106" i="71"/>
  <c r="F107" i="71"/>
  <c r="F109" i="71"/>
  <c r="F106" i="71"/>
  <c r="L22" i="73"/>
  <c r="E26" i="72"/>
  <c r="E96" i="72" s="1"/>
  <c r="L21" i="72"/>
  <c r="I13" i="72"/>
  <c r="I15" i="72" s="1"/>
  <c r="H26" i="72"/>
  <c r="L12" i="72"/>
  <c r="I22" i="72"/>
  <c r="L22" i="72" s="1"/>
  <c r="C26" i="72"/>
  <c r="D26" i="72"/>
  <c r="K54" i="72"/>
  <c r="G26" i="72"/>
  <c r="F26" i="72"/>
  <c r="F96" i="72" s="1"/>
  <c r="C15" i="72"/>
  <c r="D15" i="72"/>
  <c r="I26" i="73"/>
  <c r="L26" i="73" s="1"/>
  <c r="L13" i="73"/>
  <c r="I15" i="73"/>
  <c r="E15" i="72"/>
  <c r="F104" i="71"/>
  <c r="E104" i="71"/>
  <c r="I103" i="71"/>
  <c r="K102" i="71"/>
  <c r="I102" i="71"/>
  <c r="K101" i="71"/>
  <c r="I101" i="71"/>
  <c r="K100" i="71"/>
  <c r="I100" i="71"/>
  <c r="K99" i="71"/>
  <c r="I99" i="71"/>
  <c r="K95" i="71"/>
  <c r="I95" i="71"/>
  <c r="K94" i="71"/>
  <c r="I94" i="71"/>
  <c r="I93" i="71"/>
  <c r="I92" i="71"/>
  <c r="I91" i="71"/>
  <c r="K90" i="71"/>
  <c r="I90" i="71"/>
  <c r="I89" i="71"/>
  <c r="I88" i="71"/>
  <c r="I87" i="71"/>
  <c r="I86" i="71"/>
  <c r="K85" i="71"/>
  <c r="I85" i="71"/>
  <c r="K84" i="71"/>
  <c r="I84" i="71"/>
  <c r="K83" i="71"/>
  <c r="I83" i="71"/>
  <c r="K82" i="71"/>
  <c r="I82" i="71"/>
  <c r="I81" i="71"/>
  <c r="I80" i="71"/>
  <c r="I79" i="71"/>
  <c r="I78" i="71"/>
  <c r="I77" i="71"/>
  <c r="K76" i="71"/>
  <c r="I76" i="71"/>
  <c r="I75" i="71"/>
  <c r="I74" i="71"/>
  <c r="K73" i="71"/>
  <c r="I73" i="71"/>
  <c r="K72" i="71"/>
  <c r="I72" i="71"/>
  <c r="F69" i="71"/>
  <c r="E69" i="71"/>
  <c r="I68" i="71"/>
  <c r="I67" i="71"/>
  <c r="I66" i="71"/>
  <c r="K65" i="71"/>
  <c r="I65" i="71"/>
  <c r="I64" i="71"/>
  <c r="K63" i="71"/>
  <c r="I63" i="71"/>
  <c r="I62" i="71"/>
  <c r="I61" i="71"/>
  <c r="K60" i="71"/>
  <c r="I60" i="71"/>
  <c r="I59" i="71"/>
  <c r="K58" i="71"/>
  <c r="I58" i="71"/>
  <c r="I57" i="71"/>
  <c r="F54" i="71"/>
  <c r="I43" i="71"/>
  <c r="I42" i="71"/>
  <c r="I39" i="71"/>
  <c r="D32" i="71"/>
  <c r="E32" i="71" s="1"/>
  <c r="F32" i="71" s="1"/>
  <c r="G32" i="71" s="1"/>
  <c r="H32" i="71" s="1"/>
  <c r="I32" i="71" s="1"/>
  <c r="G22" i="71"/>
  <c r="G24" i="71" s="1"/>
  <c r="F22" i="71"/>
  <c r="F24" i="71" s="1"/>
  <c r="E22" i="71"/>
  <c r="E24" i="71" s="1"/>
  <c r="D22" i="71"/>
  <c r="C22" i="71"/>
  <c r="C24" i="71" s="1"/>
  <c r="K21" i="71"/>
  <c r="I21" i="71"/>
  <c r="I20" i="71"/>
  <c r="L20" i="71" s="1"/>
  <c r="I18" i="71"/>
  <c r="L18" i="71" s="1"/>
  <c r="H13" i="71"/>
  <c r="H15" i="71" s="1"/>
  <c r="G13" i="71"/>
  <c r="G15" i="71" s="1"/>
  <c r="F13" i="71"/>
  <c r="F15" i="71" s="1"/>
  <c r="E13" i="71"/>
  <c r="D13" i="71"/>
  <c r="D15" i="71" s="1"/>
  <c r="C13" i="71"/>
  <c r="C15" i="71" s="1"/>
  <c r="K12" i="71"/>
  <c r="I12" i="71"/>
  <c r="I11" i="71"/>
  <c r="L11" i="71" s="1"/>
  <c r="I9" i="71"/>
  <c r="L9" i="71" s="1"/>
  <c r="I109" i="71" l="1"/>
  <c r="I108" i="71"/>
  <c r="F107" i="70"/>
  <c r="F109" i="70"/>
  <c r="F106" i="70"/>
  <c r="I106" i="71"/>
  <c r="E106" i="70"/>
  <c r="F108" i="70"/>
  <c r="E107" i="70"/>
  <c r="I107" i="70" s="1"/>
  <c r="I107" i="71"/>
  <c r="E109" i="70"/>
  <c r="I109" i="70" s="1"/>
  <c r="E108" i="70"/>
  <c r="L13" i="72"/>
  <c r="E26" i="71"/>
  <c r="E96" i="71" s="1"/>
  <c r="D26" i="71"/>
  <c r="I24" i="72"/>
  <c r="F26" i="71"/>
  <c r="F96" i="71" s="1"/>
  <c r="I26" i="72"/>
  <c r="L26" i="72" s="1"/>
  <c r="G26" i="71"/>
  <c r="I13" i="71"/>
  <c r="L13" i="71" s="1"/>
  <c r="H26" i="71"/>
  <c r="L12" i="71"/>
  <c r="D24" i="71"/>
  <c r="K54" i="71"/>
  <c r="L21" i="71"/>
  <c r="E15" i="71"/>
  <c r="I22" i="71"/>
  <c r="C26" i="71"/>
  <c r="F104" i="70"/>
  <c r="E104" i="70"/>
  <c r="I103" i="70"/>
  <c r="K102" i="70"/>
  <c r="I102" i="70"/>
  <c r="K101" i="70"/>
  <c r="I101" i="70"/>
  <c r="K100" i="70"/>
  <c r="I100" i="70"/>
  <c r="K99" i="70"/>
  <c r="I99" i="70"/>
  <c r="K95" i="70"/>
  <c r="I95" i="70"/>
  <c r="K94" i="70"/>
  <c r="I94" i="70"/>
  <c r="I93" i="70"/>
  <c r="I92" i="70"/>
  <c r="I91" i="70"/>
  <c r="K90" i="70"/>
  <c r="I90" i="70"/>
  <c r="I89" i="70"/>
  <c r="I88" i="70"/>
  <c r="I87" i="70"/>
  <c r="I86" i="70"/>
  <c r="K85" i="70"/>
  <c r="I85" i="70"/>
  <c r="K84" i="70"/>
  <c r="I84" i="70"/>
  <c r="K83" i="70"/>
  <c r="I83" i="70"/>
  <c r="K82" i="70"/>
  <c r="I82" i="70"/>
  <c r="I81" i="70"/>
  <c r="I80" i="70"/>
  <c r="I79" i="70"/>
  <c r="I78" i="70"/>
  <c r="I77" i="70"/>
  <c r="K76" i="70"/>
  <c r="I76" i="70"/>
  <c r="I75" i="70"/>
  <c r="I74" i="70"/>
  <c r="K73" i="70"/>
  <c r="I73" i="70"/>
  <c r="K72" i="70"/>
  <c r="I72" i="70"/>
  <c r="F69" i="70"/>
  <c r="E69" i="70"/>
  <c r="I68" i="70"/>
  <c r="I67" i="70"/>
  <c r="I66" i="70"/>
  <c r="K65" i="70"/>
  <c r="I65" i="70"/>
  <c r="I64" i="70"/>
  <c r="K63" i="70"/>
  <c r="I63" i="70"/>
  <c r="I62" i="70"/>
  <c r="I61" i="70"/>
  <c r="K60" i="70"/>
  <c r="I60" i="70"/>
  <c r="I59" i="70"/>
  <c r="K58" i="70"/>
  <c r="I58" i="70"/>
  <c r="I57" i="70"/>
  <c r="F54" i="70"/>
  <c r="I43" i="70"/>
  <c r="I42" i="70"/>
  <c r="I39" i="70"/>
  <c r="D32" i="70"/>
  <c r="E32" i="70" s="1"/>
  <c r="F32" i="70" s="1"/>
  <c r="G32" i="70" s="1"/>
  <c r="H32" i="70" s="1"/>
  <c r="I32" i="70" s="1"/>
  <c r="G22" i="70"/>
  <c r="G24" i="70" s="1"/>
  <c r="F22" i="70"/>
  <c r="F24" i="70" s="1"/>
  <c r="E22" i="70"/>
  <c r="E24" i="70" s="1"/>
  <c r="D22" i="70"/>
  <c r="D24" i="70" s="1"/>
  <c r="C22" i="70"/>
  <c r="C24" i="70" s="1"/>
  <c r="K21" i="70"/>
  <c r="I21" i="70"/>
  <c r="I20" i="70"/>
  <c r="L20" i="70" s="1"/>
  <c r="I18" i="70"/>
  <c r="H13" i="70"/>
  <c r="H26" i="70" s="1"/>
  <c r="G13" i="70"/>
  <c r="G15" i="70" s="1"/>
  <c r="F13" i="70"/>
  <c r="F15" i="70" s="1"/>
  <c r="E13" i="70"/>
  <c r="E15" i="70" s="1"/>
  <c r="D13" i="70"/>
  <c r="C13" i="70"/>
  <c r="C15" i="70" s="1"/>
  <c r="K12" i="70"/>
  <c r="I12" i="70"/>
  <c r="I11" i="70"/>
  <c r="L11" i="70" s="1"/>
  <c r="I9" i="70"/>
  <c r="L9" i="70" s="1"/>
  <c r="I106" i="70" l="1"/>
  <c r="F108" i="69"/>
  <c r="I108" i="70"/>
  <c r="E109" i="69"/>
  <c r="E106" i="69"/>
  <c r="F107" i="69"/>
  <c r="F109" i="69"/>
  <c r="E107" i="69"/>
  <c r="F106" i="69"/>
  <c r="E108" i="69"/>
  <c r="I108" i="69" s="1"/>
  <c r="L21" i="70"/>
  <c r="I15" i="71"/>
  <c r="K54" i="70"/>
  <c r="L12" i="70"/>
  <c r="C26" i="70"/>
  <c r="E26" i="70"/>
  <c r="E96" i="70" s="1"/>
  <c r="G26" i="70"/>
  <c r="I22" i="70"/>
  <c r="L22" i="70" s="1"/>
  <c r="D26" i="70"/>
  <c r="H15" i="70"/>
  <c r="I13" i="70"/>
  <c r="F26" i="70"/>
  <c r="F96" i="70" s="1"/>
  <c r="L18" i="70"/>
  <c r="D15" i="70"/>
  <c r="L22" i="71"/>
  <c r="I24" i="71"/>
  <c r="I26" i="71"/>
  <c r="L26" i="71" s="1"/>
  <c r="F104" i="69"/>
  <c r="E104" i="69"/>
  <c r="I103" i="69"/>
  <c r="K102" i="69"/>
  <c r="I102" i="69"/>
  <c r="K101" i="69"/>
  <c r="I101" i="69"/>
  <c r="K100" i="69"/>
  <c r="I100" i="69"/>
  <c r="K99" i="69"/>
  <c r="I99" i="69"/>
  <c r="K95" i="69"/>
  <c r="I95" i="69"/>
  <c r="K94" i="69"/>
  <c r="I94" i="69"/>
  <c r="I93" i="69"/>
  <c r="I92" i="69"/>
  <c r="I91" i="69"/>
  <c r="K90" i="69"/>
  <c r="I90" i="69"/>
  <c r="I89" i="69"/>
  <c r="I88" i="69"/>
  <c r="I87" i="69"/>
  <c r="I86" i="69"/>
  <c r="K85" i="69"/>
  <c r="I85" i="69"/>
  <c r="K84" i="69"/>
  <c r="I84" i="69"/>
  <c r="K83" i="69"/>
  <c r="I83" i="69"/>
  <c r="K82" i="69"/>
  <c r="I82" i="69"/>
  <c r="I81" i="69"/>
  <c r="I80" i="69"/>
  <c r="I79" i="69"/>
  <c r="I78" i="69"/>
  <c r="I77" i="69"/>
  <c r="K76" i="69"/>
  <c r="I76" i="69"/>
  <c r="I75" i="69"/>
  <c r="I74" i="69"/>
  <c r="K73" i="69"/>
  <c r="I73" i="69"/>
  <c r="K72" i="69"/>
  <c r="I72" i="69"/>
  <c r="F69" i="69"/>
  <c r="E69" i="69"/>
  <c r="I68" i="69"/>
  <c r="I67" i="69"/>
  <c r="I66" i="69"/>
  <c r="K65" i="69"/>
  <c r="I65" i="69"/>
  <c r="I64" i="69"/>
  <c r="K63" i="69"/>
  <c r="I63" i="69"/>
  <c r="I62" i="69"/>
  <c r="I61" i="69"/>
  <c r="K60" i="69"/>
  <c r="I60" i="69"/>
  <c r="I59" i="69"/>
  <c r="K58" i="69"/>
  <c r="I58" i="69"/>
  <c r="I57" i="69"/>
  <c r="F54" i="69"/>
  <c r="I43" i="69"/>
  <c r="I42" i="69"/>
  <c r="I39" i="69"/>
  <c r="D32" i="69"/>
  <c r="E32" i="69" s="1"/>
  <c r="F32" i="69" s="1"/>
  <c r="G32" i="69" s="1"/>
  <c r="H32" i="69" s="1"/>
  <c r="I32" i="69" s="1"/>
  <c r="G22" i="69"/>
  <c r="G24" i="69" s="1"/>
  <c r="F22" i="69"/>
  <c r="F24" i="69" s="1"/>
  <c r="E22" i="69"/>
  <c r="D22" i="69"/>
  <c r="D24" i="69" s="1"/>
  <c r="C22" i="69"/>
  <c r="K21" i="69"/>
  <c r="I21" i="69"/>
  <c r="I20" i="69"/>
  <c r="L20" i="69" s="1"/>
  <c r="I18" i="69"/>
  <c r="L18" i="69" s="1"/>
  <c r="H13" i="69"/>
  <c r="H15" i="69" s="1"/>
  <c r="G13" i="69"/>
  <c r="G15" i="69" s="1"/>
  <c r="F13" i="69"/>
  <c r="E13" i="69"/>
  <c r="E15" i="69" s="1"/>
  <c r="D13" i="69"/>
  <c r="D15" i="69" s="1"/>
  <c r="C13" i="69"/>
  <c r="C15" i="69" s="1"/>
  <c r="K12" i="69"/>
  <c r="I12" i="69"/>
  <c r="I11" i="69"/>
  <c r="I9" i="69"/>
  <c r="L9" i="69" s="1"/>
  <c r="I107" i="69" l="1"/>
  <c r="I106" i="69"/>
  <c r="F106" i="68"/>
  <c r="E109" i="68"/>
  <c r="F109" i="68"/>
  <c r="E107" i="68"/>
  <c r="E106" i="68"/>
  <c r="E108" i="68"/>
  <c r="F107" i="68"/>
  <c r="F108" i="68"/>
  <c r="I109" i="69"/>
  <c r="C26" i="69"/>
  <c r="F26" i="69"/>
  <c r="F96" i="69" s="1"/>
  <c r="L12" i="69"/>
  <c r="E26" i="69"/>
  <c r="E96" i="69" s="1"/>
  <c r="C24" i="69"/>
  <c r="I24" i="70"/>
  <c r="E24" i="69"/>
  <c r="L21" i="69"/>
  <c r="I13" i="69"/>
  <c r="L13" i="69" s="1"/>
  <c r="G26" i="69"/>
  <c r="H26" i="69"/>
  <c r="I22" i="69"/>
  <c r="L11" i="69"/>
  <c r="D26" i="69"/>
  <c r="I26" i="70"/>
  <c r="L26" i="70" s="1"/>
  <c r="L13" i="70"/>
  <c r="I15" i="70"/>
  <c r="F15" i="69"/>
  <c r="K54" i="69" s="1"/>
  <c r="F104" i="68"/>
  <c r="E104" i="68"/>
  <c r="I103" i="68"/>
  <c r="K102" i="68"/>
  <c r="I102" i="68"/>
  <c r="K101" i="68"/>
  <c r="I101" i="68"/>
  <c r="K100" i="68"/>
  <c r="I100" i="68"/>
  <c r="K99" i="68"/>
  <c r="I99" i="68"/>
  <c r="K95" i="68"/>
  <c r="I95" i="68"/>
  <c r="K94" i="68"/>
  <c r="I94" i="68"/>
  <c r="I93" i="68"/>
  <c r="I92" i="68"/>
  <c r="I91" i="68"/>
  <c r="K90" i="68"/>
  <c r="I90" i="68"/>
  <c r="I89" i="68"/>
  <c r="I88" i="68"/>
  <c r="I87" i="68"/>
  <c r="I86" i="68"/>
  <c r="K85" i="68"/>
  <c r="I85" i="68"/>
  <c r="K84" i="68"/>
  <c r="I84" i="68"/>
  <c r="K83" i="68"/>
  <c r="I83" i="68"/>
  <c r="K82" i="68"/>
  <c r="I82" i="68"/>
  <c r="I81" i="68"/>
  <c r="I80" i="68"/>
  <c r="I79" i="68"/>
  <c r="I78" i="68"/>
  <c r="I77" i="68"/>
  <c r="K76" i="68"/>
  <c r="I76" i="68"/>
  <c r="I75" i="68"/>
  <c r="I74" i="68"/>
  <c r="K73" i="68"/>
  <c r="I73" i="68"/>
  <c r="K72" i="68"/>
  <c r="I72" i="68"/>
  <c r="F69" i="68"/>
  <c r="E69" i="68"/>
  <c r="I68" i="68"/>
  <c r="I67" i="68"/>
  <c r="I66" i="68"/>
  <c r="K65" i="68"/>
  <c r="I65" i="68"/>
  <c r="I64" i="68"/>
  <c r="K63" i="68"/>
  <c r="I63" i="68"/>
  <c r="I62" i="68"/>
  <c r="I61" i="68"/>
  <c r="K60" i="68"/>
  <c r="I60" i="68"/>
  <c r="I59" i="68"/>
  <c r="K58" i="68"/>
  <c r="I58" i="68"/>
  <c r="I57" i="68"/>
  <c r="F54" i="68"/>
  <c r="I43" i="68"/>
  <c r="I42" i="68"/>
  <c r="I39" i="68"/>
  <c r="D32" i="68"/>
  <c r="E32" i="68" s="1"/>
  <c r="F32" i="68" s="1"/>
  <c r="G32" i="68" s="1"/>
  <c r="H32" i="68" s="1"/>
  <c r="I32" i="68" s="1"/>
  <c r="G22" i="68"/>
  <c r="G24" i="68" s="1"/>
  <c r="F22" i="68"/>
  <c r="F24" i="68" s="1"/>
  <c r="E22" i="68"/>
  <c r="D22" i="68"/>
  <c r="D24" i="68" s="1"/>
  <c r="C22" i="68"/>
  <c r="C24" i="68" s="1"/>
  <c r="K21" i="68"/>
  <c r="I21" i="68"/>
  <c r="I20" i="68"/>
  <c r="L20" i="68" s="1"/>
  <c r="I18" i="68"/>
  <c r="H13" i="68"/>
  <c r="H15" i="68" s="1"/>
  <c r="G13" i="68"/>
  <c r="G15" i="68" s="1"/>
  <c r="F13" i="68"/>
  <c r="E13" i="68"/>
  <c r="E15" i="68" s="1"/>
  <c r="D13" i="68"/>
  <c r="D15" i="68" s="1"/>
  <c r="C13" i="68"/>
  <c r="K12" i="68"/>
  <c r="I12" i="68"/>
  <c r="I11" i="68"/>
  <c r="L11" i="68" s="1"/>
  <c r="I9" i="68"/>
  <c r="I106" i="68" l="1"/>
  <c r="F106" i="67"/>
  <c r="E108" i="67"/>
  <c r="E107" i="67"/>
  <c r="E109" i="67"/>
  <c r="E106" i="67"/>
  <c r="I106" i="67" s="1"/>
  <c r="F107" i="67"/>
  <c r="F109" i="67"/>
  <c r="F108" i="67"/>
  <c r="I108" i="68"/>
  <c r="I107" i="68"/>
  <c r="I109" i="68"/>
  <c r="L12" i="68"/>
  <c r="C26" i="68"/>
  <c r="H26" i="68"/>
  <c r="F26" i="68"/>
  <c r="F96" i="68" s="1"/>
  <c r="L21" i="68"/>
  <c r="I13" i="68"/>
  <c r="I15" i="68" s="1"/>
  <c r="D26" i="68"/>
  <c r="E26" i="68"/>
  <c r="E96" i="68" s="1"/>
  <c r="I22" i="68"/>
  <c r="I24" i="68" s="1"/>
  <c r="I15" i="69"/>
  <c r="L18" i="68"/>
  <c r="E24" i="68"/>
  <c r="G26" i="68"/>
  <c r="L9" i="68"/>
  <c r="C15" i="68"/>
  <c r="F15" i="68"/>
  <c r="K54" i="68" s="1"/>
  <c r="L22" i="69"/>
  <c r="I24" i="69"/>
  <c r="I26" i="69"/>
  <c r="L26" i="69" s="1"/>
  <c r="F104" i="67"/>
  <c r="E104" i="67"/>
  <c r="I103" i="67"/>
  <c r="K102" i="67"/>
  <c r="I102" i="67"/>
  <c r="K101" i="67"/>
  <c r="I101" i="67"/>
  <c r="K100" i="67"/>
  <c r="I100" i="67"/>
  <c r="K99" i="67"/>
  <c r="I99" i="67"/>
  <c r="K95" i="67"/>
  <c r="I95" i="67"/>
  <c r="K94" i="67"/>
  <c r="I94" i="67"/>
  <c r="I93" i="67"/>
  <c r="I92" i="67"/>
  <c r="I91" i="67"/>
  <c r="K90" i="67"/>
  <c r="I90" i="67"/>
  <c r="I89" i="67"/>
  <c r="I88" i="67"/>
  <c r="I87" i="67"/>
  <c r="I86" i="67"/>
  <c r="K85" i="67"/>
  <c r="I85" i="67"/>
  <c r="K84" i="67"/>
  <c r="I84" i="67"/>
  <c r="K83" i="67"/>
  <c r="I83" i="67"/>
  <c r="K82" i="67"/>
  <c r="I82" i="67"/>
  <c r="I81" i="67"/>
  <c r="I80" i="67"/>
  <c r="I79" i="67"/>
  <c r="I78" i="67"/>
  <c r="I77" i="67"/>
  <c r="K76" i="67"/>
  <c r="I76" i="67"/>
  <c r="I75" i="67"/>
  <c r="I74" i="67"/>
  <c r="K73" i="67"/>
  <c r="I73" i="67"/>
  <c r="K72" i="67"/>
  <c r="I72" i="67"/>
  <c r="F69" i="67"/>
  <c r="E69" i="67"/>
  <c r="I68" i="67"/>
  <c r="I67" i="67"/>
  <c r="I66" i="67"/>
  <c r="K65" i="67"/>
  <c r="I65" i="67"/>
  <c r="I64" i="67"/>
  <c r="K63" i="67"/>
  <c r="I63" i="67"/>
  <c r="I62" i="67"/>
  <c r="I61" i="67"/>
  <c r="K60" i="67"/>
  <c r="I60" i="67"/>
  <c r="I59" i="67"/>
  <c r="K58" i="67"/>
  <c r="I58" i="67"/>
  <c r="I57" i="67"/>
  <c r="F54" i="67"/>
  <c r="I43" i="67"/>
  <c r="I42" i="67"/>
  <c r="I39" i="67"/>
  <c r="E32" i="67"/>
  <c r="F32" i="67" s="1"/>
  <c r="G32" i="67" s="1"/>
  <c r="H32" i="67" s="1"/>
  <c r="I32" i="67" s="1"/>
  <c r="D32" i="67"/>
  <c r="G22" i="67"/>
  <c r="G24" i="67" s="1"/>
  <c r="F22" i="67"/>
  <c r="F24" i="67" s="1"/>
  <c r="E22" i="67"/>
  <c r="E24" i="67" s="1"/>
  <c r="D22" i="67"/>
  <c r="D24" i="67" s="1"/>
  <c r="C22" i="67"/>
  <c r="C24" i="67" s="1"/>
  <c r="K21" i="67"/>
  <c r="I21" i="67"/>
  <c r="I20" i="67"/>
  <c r="L20" i="67" s="1"/>
  <c r="I18" i="67"/>
  <c r="H13" i="67"/>
  <c r="H26" i="67" s="1"/>
  <c r="G13" i="67"/>
  <c r="F13" i="67"/>
  <c r="F15" i="67" s="1"/>
  <c r="E13" i="67"/>
  <c r="E15" i="67" s="1"/>
  <c r="D13" i="67"/>
  <c r="D15" i="67" s="1"/>
  <c r="C13" i="67"/>
  <c r="K12" i="67"/>
  <c r="I12" i="67"/>
  <c r="I11" i="67"/>
  <c r="L11" i="67" s="1"/>
  <c r="I9" i="67"/>
  <c r="F108" i="66"/>
  <c r="E108" i="66"/>
  <c r="I107" i="67" l="1"/>
  <c r="I108" i="67"/>
  <c r="E107" i="66"/>
  <c r="E109" i="66"/>
  <c r="E106" i="66"/>
  <c r="F107" i="66"/>
  <c r="F109" i="66"/>
  <c r="F106" i="66"/>
  <c r="I109" i="67"/>
  <c r="I108" i="66"/>
  <c r="L22" i="68"/>
  <c r="I22" i="67"/>
  <c r="I24" i="67" s="1"/>
  <c r="K54" i="67"/>
  <c r="I26" i="68"/>
  <c r="L26" i="68" s="1"/>
  <c r="G26" i="67"/>
  <c r="L13" i="68"/>
  <c r="L12" i="67"/>
  <c r="L18" i="67"/>
  <c r="C26" i="67"/>
  <c r="I13" i="67"/>
  <c r="L9" i="67"/>
  <c r="L21" i="67"/>
  <c r="D26" i="67"/>
  <c r="H15" i="67"/>
  <c r="E26" i="67"/>
  <c r="E96" i="67" s="1"/>
  <c r="F26" i="67"/>
  <c r="F96" i="67" s="1"/>
  <c r="G15" i="67"/>
  <c r="C15" i="67"/>
  <c r="F104" i="66"/>
  <c r="E104" i="66"/>
  <c r="I103" i="66"/>
  <c r="K102" i="66"/>
  <c r="I102" i="66"/>
  <c r="K101" i="66"/>
  <c r="I101" i="66"/>
  <c r="K100" i="66"/>
  <c r="I100" i="66"/>
  <c r="K99" i="66"/>
  <c r="I99" i="66"/>
  <c r="K95" i="66"/>
  <c r="I95" i="66"/>
  <c r="K94" i="66"/>
  <c r="I94" i="66"/>
  <c r="I93" i="66"/>
  <c r="I92" i="66"/>
  <c r="I91" i="66"/>
  <c r="K90" i="66"/>
  <c r="I90" i="66"/>
  <c r="I89" i="66"/>
  <c r="I88" i="66"/>
  <c r="I87" i="66"/>
  <c r="I86" i="66"/>
  <c r="K85" i="66"/>
  <c r="I85" i="66"/>
  <c r="K84" i="66"/>
  <c r="I84" i="66"/>
  <c r="K83" i="66"/>
  <c r="I83" i="66"/>
  <c r="K82" i="66"/>
  <c r="I82" i="66"/>
  <c r="I81" i="66"/>
  <c r="I80" i="66"/>
  <c r="I79" i="66"/>
  <c r="I78" i="66"/>
  <c r="I77" i="66"/>
  <c r="K76" i="66"/>
  <c r="I76" i="66"/>
  <c r="I75" i="66"/>
  <c r="I74" i="66"/>
  <c r="K73" i="66"/>
  <c r="I73" i="66"/>
  <c r="K72" i="66"/>
  <c r="I72" i="66"/>
  <c r="F69" i="66"/>
  <c r="E69" i="66"/>
  <c r="I68" i="66"/>
  <c r="I67" i="66"/>
  <c r="I66" i="66"/>
  <c r="K65" i="66"/>
  <c r="I65" i="66"/>
  <c r="I64" i="66"/>
  <c r="K63" i="66"/>
  <c r="I63" i="66"/>
  <c r="I62" i="66"/>
  <c r="I61" i="66"/>
  <c r="K60" i="66"/>
  <c r="I60" i="66"/>
  <c r="I59" i="66"/>
  <c r="K58" i="66"/>
  <c r="I58" i="66"/>
  <c r="I57" i="66"/>
  <c r="F54" i="66"/>
  <c r="I43" i="66"/>
  <c r="I42" i="66"/>
  <c r="I39" i="66"/>
  <c r="D32" i="66"/>
  <c r="E32" i="66" s="1"/>
  <c r="F32" i="66" s="1"/>
  <c r="G32" i="66" s="1"/>
  <c r="H32" i="66" s="1"/>
  <c r="I32" i="66" s="1"/>
  <c r="G22" i="66"/>
  <c r="G24" i="66" s="1"/>
  <c r="F22" i="66"/>
  <c r="F24" i="66" s="1"/>
  <c r="E22" i="66"/>
  <c r="E24" i="66" s="1"/>
  <c r="D22" i="66"/>
  <c r="D24" i="66" s="1"/>
  <c r="C22" i="66"/>
  <c r="C24" i="66" s="1"/>
  <c r="K21" i="66"/>
  <c r="I21" i="66"/>
  <c r="I20" i="66"/>
  <c r="L20" i="66" s="1"/>
  <c r="I18" i="66"/>
  <c r="L18" i="66" s="1"/>
  <c r="H13" i="66"/>
  <c r="H26" i="66" s="1"/>
  <c r="G13" i="66"/>
  <c r="G15" i="66" s="1"/>
  <c r="F13" i="66"/>
  <c r="F15" i="66" s="1"/>
  <c r="E13" i="66"/>
  <c r="E15" i="66" s="1"/>
  <c r="D13" i="66"/>
  <c r="D15" i="66" s="1"/>
  <c r="C13" i="66"/>
  <c r="C15" i="66" s="1"/>
  <c r="K12" i="66"/>
  <c r="I12" i="66"/>
  <c r="I11" i="66"/>
  <c r="L11" i="66" s="1"/>
  <c r="I9" i="66"/>
  <c r="L9" i="66" s="1"/>
  <c r="F106" i="65" l="1"/>
  <c r="I106" i="66"/>
  <c r="E106" i="65"/>
  <c r="F107" i="65"/>
  <c r="F109" i="65"/>
  <c r="F108" i="65"/>
  <c r="E108" i="65"/>
  <c r="I107" i="66"/>
  <c r="E107" i="65"/>
  <c r="I107" i="65" s="1"/>
  <c r="E109" i="65"/>
  <c r="I109" i="66"/>
  <c r="L21" i="66"/>
  <c r="L22" i="67"/>
  <c r="I26" i="67"/>
  <c r="L26" i="67" s="1"/>
  <c r="I15" i="67"/>
  <c r="L12" i="66"/>
  <c r="D26" i="66"/>
  <c r="E26" i="66"/>
  <c r="E96" i="66" s="1"/>
  <c r="F26" i="66"/>
  <c r="F96" i="66" s="1"/>
  <c r="I13" i="66"/>
  <c r="L13" i="66" s="1"/>
  <c r="L13" i="67"/>
  <c r="K54" i="66"/>
  <c r="G26" i="66"/>
  <c r="I22" i="66"/>
  <c r="C26" i="66"/>
  <c r="H15" i="66"/>
  <c r="F104" i="65"/>
  <c r="E104" i="65"/>
  <c r="I103" i="65"/>
  <c r="K102" i="65"/>
  <c r="I102" i="65"/>
  <c r="K101" i="65"/>
  <c r="I101" i="65"/>
  <c r="K100" i="65"/>
  <c r="I100" i="65"/>
  <c r="K99" i="65"/>
  <c r="I99" i="65"/>
  <c r="K95" i="65"/>
  <c r="I95" i="65"/>
  <c r="K94" i="65"/>
  <c r="I94" i="65"/>
  <c r="I93" i="65"/>
  <c r="I92" i="65"/>
  <c r="I91" i="65"/>
  <c r="K90" i="65"/>
  <c r="I90" i="65"/>
  <c r="I89" i="65"/>
  <c r="I88" i="65"/>
  <c r="I87" i="65"/>
  <c r="I86" i="65"/>
  <c r="K85" i="65"/>
  <c r="I85" i="65"/>
  <c r="K84" i="65"/>
  <c r="I84" i="65"/>
  <c r="K83" i="65"/>
  <c r="I83" i="65"/>
  <c r="K82" i="65"/>
  <c r="I82" i="65"/>
  <c r="I81" i="65"/>
  <c r="I80" i="65"/>
  <c r="I79" i="65"/>
  <c r="I78" i="65"/>
  <c r="I77" i="65"/>
  <c r="K76" i="65"/>
  <c r="I76" i="65"/>
  <c r="I75" i="65"/>
  <c r="I74" i="65"/>
  <c r="K73" i="65"/>
  <c r="I73" i="65"/>
  <c r="K72" i="65"/>
  <c r="I72" i="65"/>
  <c r="F69" i="65"/>
  <c r="E69" i="65"/>
  <c r="I68" i="65"/>
  <c r="I67" i="65"/>
  <c r="I66" i="65"/>
  <c r="K65" i="65"/>
  <c r="I65" i="65"/>
  <c r="I64" i="65"/>
  <c r="K63" i="65"/>
  <c r="I63" i="65"/>
  <c r="I62" i="65"/>
  <c r="I61" i="65"/>
  <c r="K60" i="65"/>
  <c r="I60" i="65"/>
  <c r="I59" i="65"/>
  <c r="K58" i="65"/>
  <c r="I58" i="65"/>
  <c r="I57" i="65"/>
  <c r="F54" i="65"/>
  <c r="I43" i="65"/>
  <c r="I42" i="65"/>
  <c r="I39" i="65"/>
  <c r="D32" i="65"/>
  <c r="E32" i="65" s="1"/>
  <c r="F32" i="65" s="1"/>
  <c r="G32" i="65" s="1"/>
  <c r="H32" i="65" s="1"/>
  <c r="I32" i="65" s="1"/>
  <c r="G22" i="65"/>
  <c r="G24" i="65" s="1"/>
  <c r="F22" i="65"/>
  <c r="F24" i="65" s="1"/>
  <c r="E22" i="65"/>
  <c r="E24" i="65" s="1"/>
  <c r="D22" i="65"/>
  <c r="D24" i="65" s="1"/>
  <c r="C22" i="65"/>
  <c r="C24" i="65" s="1"/>
  <c r="K21" i="65"/>
  <c r="I21" i="65"/>
  <c r="I20" i="65"/>
  <c r="L20" i="65" s="1"/>
  <c r="I18" i="65"/>
  <c r="L18" i="65" s="1"/>
  <c r="H13" i="65"/>
  <c r="H15" i="65" s="1"/>
  <c r="G13" i="65"/>
  <c r="F13" i="65"/>
  <c r="F15" i="65" s="1"/>
  <c r="E13" i="65"/>
  <c r="D13" i="65"/>
  <c r="D15" i="65" s="1"/>
  <c r="C13" i="65"/>
  <c r="C15" i="65" s="1"/>
  <c r="K12" i="65"/>
  <c r="I12" i="65"/>
  <c r="I11" i="65"/>
  <c r="L11" i="65" s="1"/>
  <c r="I9" i="65"/>
  <c r="L9" i="65" s="1"/>
  <c r="F109" i="64"/>
  <c r="F107" i="64"/>
  <c r="F106" i="64"/>
  <c r="E106" i="64" l="1"/>
  <c r="I106" i="64" s="1"/>
  <c r="I108" i="65"/>
  <c r="I106" i="65"/>
  <c r="E108" i="64"/>
  <c r="F108" i="64"/>
  <c r="I108" i="64" s="1"/>
  <c r="I109" i="65"/>
  <c r="E107" i="64"/>
  <c r="I107" i="64" s="1"/>
  <c r="E109" i="64"/>
  <c r="I109" i="64" s="1"/>
  <c r="E26" i="65"/>
  <c r="E96" i="65" s="1"/>
  <c r="L12" i="65"/>
  <c r="L21" i="65"/>
  <c r="G26" i="65"/>
  <c r="I15" i="66"/>
  <c r="D26" i="65"/>
  <c r="H26" i="65"/>
  <c r="G15" i="65"/>
  <c r="K54" i="65"/>
  <c r="I22" i="65"/>
  <c r="L22" i="65" s="1"/>
  <c r="C26" i="65"/>
  <c r="I13" i="65"/>
  <c r="F26" i="65"/>
  <c r="F96" i="65" s="1"/>
  <c r="L22" i="66"/>
  <c r="I24" i="66"/>
  <c r="I26" i="66"/>
  <c r="L26" i="66" s="1"/>
  <c r="E15" i="65"/>
  <c r="F104" i="64"/>
  <c r="E104" i="64"/>
  <c r="I103" i="64"/>
  <c r="K102" i="64"/>
  <c r="I102" i="64"/>
  <c r="K101" i="64"/>
  <c r="I101" i="64"/>
  <c r="K100" i="64"/>
  <c r="I100" i="64"/>
  <c r="K99" i="64"/>
  <c r="I99" i="64"/>
  <c r="K95" i="64"/>
  <c r="I95" i="64"/>
  <c r="K94" i="64"/>
  <c r="I94" i="64"/>
  <c r="I93" i="64"/>
  <c r="I92" i="64"/>
  <c r="I91" i="64"/>
  <c r="K90" i="64"/>
  <c r="I90" i="64"/>
  <c r="I89" i="64"/>
  <c r="I88" i="64"/>
  <c r="I87" i="64"/>
  <c r="I86" i="64"/>
  <c r="K85" i="64"/>
  <c r="I85" i="64"/>
  <c r="K84" i="64"/>
  <c r="I84" i="64"/>
  <c r="K83" i="64"/>
  <c r="I83" i="64"/>
  <c r="K82" i="64"/>
  <c r="I82" i="64"/>
  <c r="I81" i="64"/>
  <c r="I80" i="64"/>
  <c r="I79" i="64"/>
  <c r="I78" i="64"/>
  <c r="I77" i="64"/>
  <c r="K76" i="64"/>
  <c r="I76" i="64"/>
  <c r="I75" i="64"/>
  <c r="I74" i="64"/>
  <c r="K73" i="64"/>
  <c r="I73" i="64"/>
  <c r="K72" i="64"/>
  <c r="I72" i="64"/>
  <c r="F69" i="64"/>
  <c r="E69" i="64"/>
  <c r="I68" i="64"/>
  <c r="I67" i="64"/>
  <c r="I66" i="64"/>
  <c r="K65" i="64"/>
  <c r="I65" i="64"/>
  <c r="I64" i="64"/>
  <c r="K63" i="64"/>
  <c r="I63" i="64"/>
  <c r="I62" i="64"/>
  <c r="I61" i="64"/>
  <c r="K60" i="64"/>
  <c r="I60" i="64"/>
  <c r="I59" i="64"/>
  <c r="K58" i="64"/>
  <c r="I58" i="64"/>
  <c r="I57" i="64"/>
  <c r="F54" i="64"/>
  <c r="I43" i="64"/>
  <c r="I42" i="64"/>
  <c r="I39" i="64"/>
  <c r="D32" i="64"/>
  <c r="E32" i="64" s="1"/>
  <c r="F32" i="64" s="1"/>
  <c r="G32" i="64" s="1"/>
  <c r="H32" i="64" s="1"/>
  <c r="I32" i="64" s="1"/>
  <c r="G22" i="64"/>
  <c r="G24" i="64" s="1"/>
  <c r="F22" i="64"/>
  <c r="E22" i="64"/>
  <c r="E24" i="64" s="1"/>
  <c r="D22" i="64"/>
  <c r="D24" i="64" s="1"/>
  <c r="C22" i="64"/>
  <c r="C24" i="64" s="1"/>
  <c r="K21" i="64"/>
  <c r="I21" i="64"/>
  <c r="I20" i="64"/>
  <c r="I18" i="64"/>
  <c r="L18" i="64" s="1"/>
  <c r="H13" i="64"/>
  <c r="H15" i="64" s="1"/>
  <c r="G13" i="64"/>
  <c r="F13" i="64"/>
  <c r="F15" i="64" s="1"/>
  <c r="E13" i="64"/>
  <c r="E15" i="64" s="1"/>
  <c r="D13" i="64"/>
  <c r="C13" i="64"/>
  <c r="K12" i="64"/>
  <c r="I12" i="64"/>
  <c r="I11" i="64"/>
  <c r="L11" i="64" s="1"/>
  <c r="I9" i="64"/>
  <c r="E108" i="63" l="1"/>
  <c r="F108" i="63"/>
  <c r="E107" i="63"/>
  <c r="E109" i="63"/>
  <c r="E106" i="63"/>
  <c r="F107" i="63"/>
  <c r="I107" i="63" s="1"/>
  <c r="F109" i="63"/>
  <c r="F106" i="63"/>
  <c r="D26" i="64"/>
  <c r="F26" i="64"/>
  <c r="F96" i="64" s="1"/>
  <c r="L21" i="64"/>
  <c r="C26" i="64"/>
  <c r="I13" i="64"/>
  <c r="I15" i="64" s="1"/>
  <c r="I24" i="65"/>
  <c r="G26" i="64"/>
  <c r="E26" i="64"/>
  <c r="E96" i="64" s="1"/>
  <c r="L12" i="64"/>
  <c r="I22" i="64"/>
  <c r="L22" i="64" s="1"/>
  <c r="L13" i="64"/>
  <c r="K54" i="64"/>
  <c r="C15" i="64"/>
  <c r="F24" i="64"/>
  <c r="H26" i="64"/>
  <c r="D15" i="64"/>
  <c r="L9" i="64"/>
  <c r="L20" i="64"/>
  <c r="I26" i="65"/>
  <c r="L26" i="65" s="1"/>
  <c r="L13" i="65"/>
  <c r="I15" i="65"/>
  <c r="G15" i="64"/>
  <c r="F104" i="63"/>
  <c r="E104" i="63"/>
  <c r="I103" i="63"/>
  <c r="K102" i="63"/>
  <c r="I102" i="63"/>
  <c r="K101" i="63"/>
  <c r="I101" i="63"/>
  <c r="K100" i="63"/>
  <c r="I100" i="63"/>
  <c r="K99" i="63"/>
  <c r="I99" i="63"/>
  <c r="K95" i="63"/>
  <c r="I95" i="63"/>
  <c r="K94" i="63"/>
  <c r="I94" i="63"/>
  <c r="I93" i="63"/>
  <c r="I92" i="63"/>
  <c r="I91" i="63"/>
  <c r="K90" i="63"/>
  <c r="I90" i="63"/>
  <c r="I89" i="63"/>
  <c r="I88" i="63"/>
  <c r="I87" i="63"/>
  <c r="I86" i="63"/>
  <c r="K85" i="63"/>
  <c r="I85" i="63"/>
  <c r="K84" i="63"/>
  <c r="I84" i="63"/>
  <c r="K83" i="63"/>
  <c r="I83" i="63"/>
  <c r="K82" i="63"/>
  <c r="I82" i="63"/>
  <c r="I81" i="63"/>
  <c r="I80" i="63"/>
  <c r="I79" i="63"/>
  <c r="I78" i="63"/>
  <c r="I77" i="63"/>
  <c r="K76" i="63"/>
  <c r="I76" i="63"/>
  <c r="I75" i="63"/>
  <c r="I74" i="63"/>
  <c r="K73" i="63"/>
  <c r="I73" i="63"/>
  <c r="K72" i="63"/>
  <c r="I72" i="63"/>
  <c r="F69" i="63"/>
  <c r="E69" i="63"/>
  <c r="I68" i="63"/>
  <c r="I67" i="63"/>
  <c r="I66" i="63"/>
  <c r="K65" i="63"/>
  <c r="I65" i="63"/>
  <c r="I64" i="63"/>
  <c r="K63" i="63"/>
  <c r="I63" i="63"/>
  <c r="I62" i="63"/>
  <c r="I61" i="63"/>
  <c r="K60" i="63"/>
  <c r="I60" i="63"/>
  <c r="I59" i="63"/>
  <c r="K58" i="63"/>
  <c r="I58" i="63"/>
  <c r="I57" i="63"/>
  <c r="F54" i="63"/>
  <c r="I43" i="63"/>
  <c r="I42" i="63"/>
  <c r="I39" i="63"/>
  <c r="E32" i="63"/>
  <c r="F32" i="63" s="1"/>
  <c r="G32" i="63" s="1"/>
  <c r="H32" i="63" s="1"/>
  <c r="I32" i="63" s="1"/>
  <c r="D32" i="63"/>
  <c r="G22" i="63"/>
  <c r="G24" i="63" s="1"/>
  <c r="F22" i="63"/>
  <c r="F24" i="63" s="1"/>
  <c r="E22" i="63"/>
  <c r="E24" i="63" s="1"/>
  <c r="D22" i="63"/>
  <c r="C22" i="63"/>
  <c r="C24" i="63" s="1"/>
  <c r="K21" i="63"/>
  <c r="I21" i="63"/>
  <c r="I20" i="63"/>
  <c r="L20" i="63" s="1"/>
  <c r="I18" i="63"/>
  <c r="H13" i="63"/>
  <c r="H15" i="63" s="1"/>
  <c r="G13" i="63"/>
  <c r="G15" i="63" s="1"/>
  <c r="F13" i="63"/>
  <c r="F15" i="63" s="1"/>
  <c r="E13" i="63"/>
  <c r="D13" i="63"/>
  <c r="D15" i="63" s="1"/>
  <c r="C13" i="63"/>
  <c r="C15" i="63" s="1"/>
  <c r="K12" i="63"/>
  <c r="I12" i="63"/>
  <c r="I11" i="63"/>
  <c r="L11" i="63" s="1"/>
  <c r="I9" i="63"/>
  <c r="L9" i="63" s="1"/>
  <c r="F108" i="62"/>
  <c r="I108" i="63" l="1"/>
  <c r="E107" i="62"/>
  <c r="E109" i="62"/>
  <c r="E106" i="62"/>
  <c r="F107" i="62"/>
  <c r="F109" i="62"/>
  <c r="I106" i="63"/>
  <c r="I108" i="62"/>
  <c r="F106" i="62"/>
  <c r="I109" i="63"/>
  <c r="E108" i="62"/>
  <c r="K54" i="63"/>
  <c r="D26" i="63"/>
  <c r="L21" i="63"/>
  <c r="H26" i="63"/>
  <c r="I24" i="64"/>
  <c r="C26" i="63"/>
  <c r="L12" i="63"/>
  <c r="E26" i="63"/>
  <c r="E96" i="63" s="1"/>
  <c r="G26" i="63"/>
  <c r="I26" i="64"/>
  <c r="L26" i="64" s="1"/>
  <c r="I22" i="63"/>
  <c r="L22" i="63" s="1"/>
  <c r="I13" i="63"/>
  <c r="D24" i="63"/>
  <c r="F26" i="63"/>
  <c r="F96" i="63" s="1"/>
  <c r="L18" i="63"/>
  <c r="E15" i="63"/>
  <c r="F104" i="62"/>
  <c r="E104" i="62"/>
  <c r="I103" i="62"/>
  <c r="K102" i="62"/>
  <c r="I102" i="62"/>
  <c r="K101" i="62"/>
  <c r="I101" i="62"/>
  <c r="K100" i="62"/>
  <c r="I100" i="62"/>
  <c r="K99" i="62"/>
  <c r="I99" i="62"/>
  <c r="K95" i="62"/>
  <c r="I95" i="62"/>
  <c r="K94" i="62"/>
  <c r="I94" i="62"/>
  <c r="I93" i="62"/>
  <c r="I92" i="62"/>
  <c r="I91" i="62"/>
  <c r="K90" i="62"/>
  <c r="I90" i="62"/>
  <c r="I89" i="62"/>
  <c r="I88" i="62"/>
  <c r="I87" i="62"/>
  <c r="I86" i="62"/>
  <c r="K85" i="62"/>
  <c r="I85" i="62"/>
  <c r="K84" i="62"/>
  <c r="I84" i="62"/>
  <c r="K83" i="62"/>
  <c r="I83" i="62"/>
  <c r="K82" i="62"/>
  <c r="I82" i="62"/>
  <c r="I81" i="62"/>
  <c r="I80" i="62"/>
  <c r="I79" i="62"/>
  <c r="I78" i="62"/>
  <c r="I77" i="62"/>
  <c r="K76" i="62"/>
  <c r="I76" i="62"/>
  <c r="I75" i="62"/>
  <c r="I74" i="62"/>
  <c r="K73" i="62"/>
  <c r="I73" i="62"/>
  <c r="K72" i="62"/>
  <c r="I72" i="62"/>
  <c r="F69" i="62"/>
  <c r="E69" i="62"/>
  <c r="I68" i="62"/>
  <c r="I67" i="62"/>
  <c r="I66" i="62"/>
  <c r="K65" i="62"/>
  <c r="I65" i="62"/>
  <c r="I64" i="62"/>
  <c r="K63" i="62"/>
  <c r="I63" i="62"/>
  <c r="I62" i="62"/>
  <c r="I61" i="62"/>
  <c r="K60" i="62"/>
  <c r="I60" i="62"/>
  <c r="I59" i="62"/>
  <c r="K58" i="62"/>
  <c r="I58" i="62"/>
  <c r="I57" i="62"/>
  <c r="F54" i="62"/>
  <c r="I43" i="62"/>
  <c r="I42" i="62"/>
  <c r="I39" i="62"/>
  <c r="D32" i="62"/>
  <c r="E32" i="62" s="1"/>
  <c r="F32" i="62" s="1"/>
  <c r="G32" i="62" s="1"/>
  <c r="H32" i="62" s="1"/>
  <c r="I32" i="62" s="1"/>
  <c r="G22" i="62"/>
  <c r="G24" i="62" s="1"/>
  <c r="F22" i="62"/>
  <c r="F24" i="62" s="1"/>
  <c r="E22" i="62"/>
  <c r="E24" i="62" s="1"/>
  <c r="D22" i="62"/>
  <c r="D24" i="62" s="1"/>
  <c r="C22" i="62"/>
  <c r="C24" i="62" s="1"/>
  <c r="K21" i="62"/>
  <c r="I21" i="62"/>
  <c r="I20" i="62"/>
  <c r="L20" i="62" s="1"/>
  <c r="I18" i="62"/>
  <c r="H13" i="62"/>
  <c r="H15" i="62" s="1"/>
  <c r="G13" i="62"/>
  <c r="G15" i="62" s="1"/>
  <c r="F13" i="62"/>
  <c r="F15" i="62" s="1"/>
  <c r="E13" i="62"/>
  <c r="E15" i="62" s="1"/>
  <c r="D13" i="62"/>
  <c r="C13" i="62"/>
  <c r="K12" i="62"/>
  <c r="I12" i="62"/>
  <c r="I11" i="62"/>
  <c r="L11" i="62" s="1"/>
  <c r="I9" i="62"/>
  <c r="L9" i="62" s="1"/>
  <c r="F106" i="61"/>
  <c r="E108" i="61" l="1"/>
  <c r="F108" i="61"/>
  <c r="E106" i="61"/>
  <c r="I106" i="61" s="1"/>
  <c r="F107" i="61"/>
  <c r="F109" i="61"/>
  <c r="I106" i="62"/>
  <c r="I109" i="62"/>
  <c r="E107" i="61"/>
  <c r="E109" i="61"/>
  <c r="I107" i="62"/>
  <c r="I24" i="63"/>
  <c r="L21" i="62"/>
  <c r="D26" i="62"/>
  <c r="I22" i="62"/>
  <c r="L22" i="62" s="1"/>
  <c r="L12" i="62"/>
  <c r="K54" i="62"/>
  <c r="E26" i="62"/>
  <c r="E96" i="62" s="1"/>
  <c r="I13" i="62"/>
  <c r="I15" i="62" s="1"/>
  <c r="F26" i="62"/>
  <c r="F96" i="62" s="1"/>
  <c r="G26" i="62"/>
  <c r="C26" i="62"/>
  <c r="L18" i="62"/>
  <c r="C15" i="62"/>
  <c r="H26" i="62"/>
  <c r="D15" i="62"/>
  <c r="I26" i="63"/>
  <c r="L26" i="63" s="1"/>
  <c r="L13" i="63"/>
  <c r="I15" i="63"/>
  <c r="F104" i="61"/>
  <c r="E104" i="61"/>
  <c r="I103" i="61"/>
  <c r="K102" i="61"/>
  <c r="I102" i="61"/>
  <c r="K101" i="61"/>
  <c r="I101" i="61"/>
  <c r="K100" i="61"/>
  <c r="I100" i="61"/>
  <c r="K99" i="61"/>
  <c r="I99" i="61"/>
  <c r="K95" i="61"/>
  <c r="I95" i="61"/>
  <c r="K94" i="61"/>
  <c r="I94" i="61"/>
  <c r="I93" i="61"/>
  <c r="I92" i="61"/>
  <c r="I91" i="61"/>
  <c r="K90" i="61"/>
  <c r="I90" i="61"/>
  <c r="I89" i="61"/>
  <c r="I88" i="61"/>
  <c r="I87" i="61"/>
  <c r="I86" i="61"/>
  <c r="K85" i="61"/>
  <c r="I85" i="61"/>
  <c r="K84" i="61"/>
  <c r="I84" i="61"/>
  <c r="K83" i="61"/>
  <c r="I83" i="61"/>
  <c r="K82" i="61"/>
  <c r="I82" i="61"/>
  <c r="I81" i="61"/>
  <c r="I80" i="61"/>
  <c r="I79" i="61"/>
  <c r="I78" i="61"/>
  <c r="I77" i="61"/>
  <c r="K76" i="61"/>
  <c r="I76" i="61"/>
  <c r="I75" i="61"/>
  <c r="I74" i="61"/>
  <c r="K73" i="61"/>
  <c r="I73" i="61"/>
  <c r="K72" i="61"/>
  <c r="I72" i="61"/>
  <c r="F69" i="61"/>
  <c r="E69" i="61"/>
  <c r="I68" i="61"/>
  <c r="I67" i="61"/>
  <c r="I66" i="61"/>
  <c r="K65" i="61"/>
  <c r="I65" i="61"/>
  <c r="I64" i="61"/>
  <c r="K63" i="61"/>
  <c r="I63" i="61"/>
  <c r="I62" i="61"/>
  <c r="I61" i="61"/>
  <c r="K60" i="61"/>
  <c r="I60" i="61"/>
  <c r="I59" i="61"/>
  <c r="K58" i="61"/>
  <c r="I58" i="61"/>
  <c r="I57" i="61"/>
  <c r="F54" i="61"/>
  <c r="I43" i="61"/>
  <c r="I42" i="61"/>
  <c r="I39" i="61"/>
  <c r="D32" i="61"/>
  <c r="E32" i="61" s="1"/>
  <c r="F32" i="61" s="1"/>
  <c r="G32" i="61" s="1"/>
  <c r="H32" i="61" s="1"/>
  <c r="I32" i="61" s="1"/>
  <c r="G22" i="61"/>
  <c r="G24" i="61" s="1"/>
  <c r="F22" i="61"/>
  <c r="F24" i="61" s="1"/>
  <c r="E22" i="61"/>
  <c r="E24" i="61" s="1"/>
  <c r="D22" i="61"/>
  <c r="D24" i="61" s="1"/>
  <c r="C22" i="61"/>
  <c r="C24" i="61" s="1"/>
  <c r="K21" i="61"/>
  <c r="I21" i="61"/>
  <c r="I20" i="61"/>
  <c r="L20" i="61" s="1"/>
  <c r="I18" i="61"/>
  <c r="L18" i="61" s="1"/>
  <c r="H13" i="61"/>
  <c r="H15" i="61" s="1"/>
  <c r="G13" i="61"/>
  <c r="G15" i="61" s="1"/>
  <c r="F13" i="61"/>
  <c r="E13" i="61"/>
  <c r="D13" i="61"/>
  <c r="C13" i="61"/>
  <c r="C15" i="61" s="1"/>
  <c r="K12" i="61"/>
  <c r="I12" i="61"/>
  <c r="I11" i="61"/>
  <c r="L11" i="61" s="1"/>
  <c r="I9" i="61"/>
  <c r="F106" i="60"/>
  <c r="I109" i="61" l="1"/>
  <c r="I108" i="61"/>
  <c r="E107" i="60"/>
  <c r="E106" i="60"/>
  <c r="I106" i="60" s="1"/>
  <c r="F107" i="60"/>
  <c r="F109" i="60"/>
  <c r="E109" i="60"/>
  <c r="E108" i="60"/>
  <c r="F108" i="60"/>
  <c r="I107" i="61"/>
  <c r="I24" i="62"/>
  <c r="L12" i="61"/>
  <c r="F26" i="61"/>
  <c r="F96" i="61" s="1"/>
  <c r="I26" i="62"/>
  <c r="L26" i="62" s="1"/>
  <c r="I13" i="61"/>
  <c r="I15" i="61" s="1"/>
  <c r="E26" i="61"/>
  <c r="E96" i="61" s="1"/>
  <c r="L21" i="61"/>
  <c r="L13" i="62"/>
  <c r="L9" i="61"/>
  <c r="G26" i="61"/>
  <c r="H26" i="61"/>
  <c r="D26" i="61"/>
  <c r="D15" i="61"/>
  <c r="F15" i="61"/>
  <c r="K54" i="61" s="1"/>
  <c r="I22" i="61"/>
  <c r="C26" i="61"/>
  <c r="E15" i="61"/>
  <c r="F104" i="60"/>
  <c r="E104" i="60"/>
  <c r="I103" i="60"/>
  <c r="K102" i="60"/>
  <c r="I102" i="60"/>
  <c r="K101" i="60"/>
  <c r="I101" i="60"/>
  <c r="K100" i="60"/>
  <c r="I100" i="60"/>
  <c r="K99" i="60"/>
  <c r="I99" i="60"/>
  <c r="K95" i="60"/>
  <c r="I95" i="60"/>
  <c r="K94" i="60"/>
  <c r="I94" i="60"/>
  <c r="I93" i="60"/>
  <c r="I92" i="60"/>
  <c r="I91" i="60"/>
  <c r="K90" i="60"/>
  <c r="I90" i="60"/>
  <c r="I89" i="60"/>
  <c r="I88" i="60"/>
  <c r="I87" i="60"/>
  <c r="I86" i="60"/>
  <c r="K85" i="60"/>
  <c r="I85" i="60"/>
  <c r="K84" i="60"/>
  <c r="I84" i="60"/>
  <c r="K83" i="60"/>
  <c r="I83" i="60"/>
  <c r="K82" i="60"/>
  <c r="I82" i="60"/>
  <c r="I81" i="60"/>
  <c r="I80" i="60"/>
  <c r="I79" i="60"/>
  <c r="I78" i="60"/>
  <c r="I77" i="60"/>
  <c r="K76" i="60"/>
  <c r="I76" i="60"/>
  <c r="I75" i="60"/>
  <c r="I74" i="60"/>
  <c r="K73" i="60"/>
  <c r="I73" i="60"/>
  <c r="K72" i="60"/>
  <c r="I72" i="60"/>
  <c r="F69" i="60"/>
  <c r="E69" i="60"/>
  <c r="I68" i="60"/>
  <c r="I67" i="60"/>
  <c r="I66" i="60"/>
  <c r="K65" i="60"/>
  <c r="I65" i="60"/>
  <c r="I64" i="60"/>
  <c r="K63" i="60"/>
  <c r="I63" i="60"/>
  <c r="I62" i="60"/>
  <c r="I61" i="60"/>
  <c r="K60" i="60"/>
  <c r="I60" i="60"/>
  <c r="I59" i="60"/>
  <c r="K58" i="60"/>
  <c r="I58" i="60"/>
  <c r="I57" i="60"/>
  <c r="F54" i="60"/>
  <c r="I43" i="60"/>
  <c r="I42" i="60"/>
  <c r="I39" i="60"/>
  <c r="D32" i="60"/>
  <c r="E32" i="60" s="1"/>
  <c r="F32" i="60" s="1"/>
  <c r="G32" i="60" s="1"/>
  <c r="H32" i="60" s="1"/>
  <c r="I32" i="60" s="1"/>
  <c r="G22" i="60"/>
  <c r="G24" i="60" s="1"/>
  <c r="F22" i="60"/>
  <c r="F24" i="60" s="1"/>
  <c r="E22" i="60"/>
  <c r="E24" i="60" s="1"/>
  <c r="D22" i="60"/>
  <c r="D24" i="60" s="1"/>
  <c r="C22" i="60"/>
  <c r="C24" i="60" s="1"/>
  <c r="K21" i="60"/>
  <c r="I21" i="60"/>
  <c r="I20" i="60"/>
  <c r="L20" i="60" s="1"/>
  <c r="I18" i="60"/>
  <c r="H13" i="60"/>
  <c r="H15" i="60" s="1"/>
  <c r="G13" i="60"/>
  <c r="F13" i="60"/>
  <c r="E13" i="60"/>
  <c r="E15" i="60" s="1"/>
  <c r="D13" i="60"/>
  <c r="C13" i="60"/>
  <c r="K12" i="60"/>
  <c r="I12" i="60"/>
  <c r="I11" i="60"/>
  <c r="L11" i="60" s="1"/>
  <c r="I9" i="60"/>
  <c r="F108" i="59"/>
  <c r="I109" i="60" l="1"/>
  <c r="L13" i="61"/>
  <c r="F106" i="59"/>
  <c r="I107" i="60"/>
  <c r="E108" i="59"/>
  <c r="I108" i="59" s="1"/>
  <c r="I108" i="60"/>
  <c r="E107" i="59"/>
  <c r="E106" i="59"/>
  <c r="I106" i="59" s="1"/>
  <c r="F107" i="59"/>
  <c r="F109" i="59"/>
  <c r="E109" i="59"/>
  <c r="I109" i="59" s="1"/>
  <c r="L12" i="60"/>
  <c r="F26" i="60"/>
  <c r="F96" i="60" s="1"/>
  <c r="E26" i="60"/>
  <c r="E96" i="60" s="1"/>
  <c r="D26" i="60"/>
  <c r="L21" i="60"/>
  <c r="I22" i="60"/>
  <c r="I24" i="60" s="1"/>
  <c r="G26" i="60"/>
  <c r="C26" i="60"/>
  <c r="I13" i="60"/>
  <c r="I15" i="60" s="1"/>
  <c r="C15" i="60"/>
  <c r="L18" i="60"/>
  <c r="H26" i="60"/>
  <c r="I24" i="61"/>
  <c r="L22" i="61"/>
  <c r="D15" i="60"/>
  <c r="L9" i="60"/>
  <c r="F15" i="60"/>
  <c r="K54" i="60" s="1"/>
  <c r="I26" i="61"/>
  <c r="L26" i="61" s="1"/>
  <c r="G15" i="60"/>
  <c r="F104" i="59"/>
  <c r="E104" i="59"/>
  <c r="I103" i="59"/>
  <c r="K102" i="59"/>
  <c r="I102" i="59"/>
  <c r="K101" i="59"/>
  <c r="I101" i="59"/>
  <c r="K100" i="59"/>
  <c r="I100" i="59"/>
  <c r="K99" i="59"/>
  <c r="I99" i="59"/>
  <c r="K95" i="59"/>
  <c r="I95" i="59"/>
  <c r="K94" i="59"/>
  <c r="I94" i="59"/>
  <c r="I93" i="59"/>
  <c r="I92" i="59"/>
  <c r="I91" i="59"/>
  <c r="K90" i="59"/>
  <c r="I90" i="59"/>
  <c r="I89" i="59"/>
  <c r="I88" i="59"/>
  <c r="I87" i="59"/>
  <c r="I86" i="59"/>
  <c r="K85" i="59"/>
  <c r="I85" i="59"/>
  <c r="K84" i="59"/>
  <c r="I84" i="59"/>
  <c r="K83" i="59"/>
  <c r="I83" i="59"/>
  <c r="K82" i="59"/>
  <c r="I82" i="59"/>
  <c r="I81" i="59"/>
  <c r="I80" i="59"/>
  <c r="I79" i="59"/>
  <c r="I78" i="59"/>
  <c r="I77" i="59"/>
  <c r="K76" i="59"/>
  <c r="I76" i="59"/>
  <c r="I75" i="59"/>
  <c r="I74" i="59"/>
  <c r="K73" i="59"/>
  <c r="I73" i="59"/>
  <c r="K72" i="59"/>
  <c r="I72" i="59"/>
  <c r="F69" i="59"/>
  <c r="E69" i="59"/>
  <c r="I68" i="59"/>
  <c r="I67" i="59"/>
  <c r="I66" i="59"/>
  <c r="K65" i="59"/>
  <c r="I65" i="59"/>
  <c r="I64" i="59"/>
  <c r="K63" i="59"/>
  <c r="I63" i="59"/>
  <c r="I62" i="59"/>
  <c r="I61" i="59"/>
  <c r="K60" i="59"/>
  <c r="I60" i="59"/>
  <c r="I59" i="59"/>
  <c r="K58" i="59"/>
  <c r="I58" i="59"/>
  <c r="I57" i="59"/>
  <c r="F54" i="59"/>
  <c r="I43" i="59"/>
  <c r="I42" i="59"/>
  <c r="I39" i="59"/>
  <c r="D32" i="59"/>
  <c r="E32" i="59" s="1"/>
  <c r="F32" i="59" s="1"/>
  <c r="G32" i="59" s="1"/>
  <c r="H32" i="59" s="1"/>
  <c r="I32" i="59" s="1"/>
  <c r="G22" i="59"/>
  <c r="G24" i="59" s="1"/>
  <c r="F22" i="59"/>
  <c r="F24" i="59" s="1"/>
  <c r="E22" i="59"/>
  <c r="E24" i="59" s="1"/>
  <c r="D22" i="59"/>
  <c r="D24" i="59" s="1"/>
  <c r="C22" i="59"/>
  <c r="C24" i="59" s="1"/>
  <c r="K21" i="59"/>
  <c r="I21" i="59"/>
  <c r="I20" i="59"/>
  <c r="L20" i="59" s="1"/>
  <c r="I18" i="59"/>
  <c r="H13" i="59"/>
  <c r="H15" i="59" s="1"/>
  <c r="G13" i="59"/>
  <c r="G15" i="59" s="1"/>
  <c r="F13" i="59"/>
  <c r="F15" i="59" s="1"/>
  <c r="E13" i="59"/>
  <c r="D13" i="59"/>
  <c r="D15" i="59" s="1"/>
  <c r="C13" i="59"/>
  <c r="C15" i="59" s="1"/>
  <c r="K12" i="59"/>
  <c r="I12" i="59"/>
  <c r="I11" i="59"/>
  <c r="L11" i="59" s="1"/>
  <c r="I9" i="59"/>
  <c r="L9" i="59" s="1"/>
  <c r="I107" i="59" l="1"/>
  <c r="L22" i="60"/>
  <c r="D26" i="59"/>
  <c r="E26" i="59"/>
  <c r="E96" i="59" s="1"/>
  <c r="I22" i="59"/>
  <c r="I24" i="59" s="1"/>
  <c r="L21" i="59"/>
  <c r="H26" i="59"/>
  <c r="L12" i="59"/>
  <c r="K54" i="59"/>
  <c r="I13" i="59"/>
  <c r="F26" i="59"/>
  <c r="F96" i="59" s="1"/>
  <c r="L13" i="60"/>
  <c r="I26" i="60"/>
  <c r="L26" i="60" s="1"/>
  <c r="E15" i="59"/>
  <c r="G26" i="59"/>
  <c r="L18" i="59"/>
  <c r="C26" i="59"/>
  <c r="K26" i="90"/>
  <c r="K22" i="90"/>
  <c r="K20" i="90"/>
  <c r="K18" i="90"/>
  <c r="H12" i="90"/>
  <c r="H13" i="90" s="1"/>
  <c r="K13" i="90"/>
  <c r="K11" i="90"/>
  <c r="K9" i="90"/>
  <c r="F103" i="90"/>
  <c r="I103" i="90" s="1"/>
  <c r="F102" i="90"/>
  <c r="I102" i="90" s="1"/>
  <c r="F101" i="90"/>
  <c r="E101" i="90"/>
  <c r="F100" i="90"/>
  <c r="E100" i="90"/>
  <c r="F99" i="90"/>
  <c r="E99" i="90"/>
  <c r="E95" i="90"/>
  <c r="I95" i="90" s="1"/>
  <c r="E94" i="90"/>
  <c r="I94" i="90" s="1"/>
  <c r="E92" i="90"/>
  <c r="E91" i="90"/>
  <c r="E90" i="90"/>
  <c r="F93" i="90"/>
  <c r="I93" i="90" s="1"/>
  <c r="F92" i="90"/>
  <c r="F91" i="90"/>
  <c r="F90" i="90"/>
  <c r="F89" i="90"/>
  <c r="I89" i="90" s="1"/>
  <c r="F88" i="90"/>
  <c r="I88" i="90" s="1"/>
  <c r="F87" i="90"/>
  <c r="I87" i="90" s="1"/>
  <c r="F86" i="90"/>
  <c r="I86" i="90" s="1"/>
  <c r="F85" i="90"/>
  <c r="E85" i="90"/>
  <c r="E83" i="90"/>
  <c r="I83" i="90" s="1"/>
  <c r="E82" i="90"/>
  <c r="I82" i="90" s="1"/>
  <c r="E76" i="90"/>
  <c r="F81" i="90"/>
  <c r="I81" i="90" s="1"/>
  <c r="F80" i="90"/>
  <c r="I80" i="90" s="1"/>
  <c r="F79" i="90"/>
  <c r="I79" i="90" s="1"/>
  <c r="F78" i="90"/>
  <c r="I78" i="90" s="1"/>
  <c r="F77" i="90"/>
  <c r="I77" i="90" s="1"/>
  <c r="F76" i="90"/>
  <c r="F75" i="90"/>
  <c r="I75" i="90" s="1"/>
  <c r="F74" i="90"/>
  <c r="I74" i="90" s="1"/>
  <c r="F72" i="90"/>
  <c r="E72" i="90"/>
  <c r="E68" i="90"/>
  <c r="E67" i="90"/>
  <c r="E66" i="90"/>
  <c r="F66" i="90"/>
  <c r="F65" i="90"/>
  <c r="I65" i="90" s="1"/>
  <c r="F64" i="90"/>
  <c r="E64" i="90"/>
  <c r="E62" i="90"/>
  <c r="E61" i="90"/>
  <c r="F60" i="90"/>
  <c r="I60" i="90" s="1"/>
  <c r="F59" i="90"/>
  <c r="E59" i="90"/>
  <c r="F57" i="90"/>
  <c r="E57" i="90"/>
  <c r="F53" i="90"/>
  <c r="F52" i="90"/>
  <c r="F51" i="90"/>
  <c r="F50" i="90"/>
  <c r="F49" i="90"/>
  <c r="F43" i="90"/>
  <c r="E43" i="90"/>
  <c r="F42" i="90"/>
  <c r="E42" i="90"/>
  <c r="G39" i="90"/>
  <c r="F39" i="90"/>
  <c r="E39" i="90"/>
  <c r="D39" i="90"/>
  <c r="C39" i="90"/>
  <c r="F36" i="90"/>
  <c r="G21" i="90"/>
  <c r="F21" i="90"/>
  <c r="E21" i="90"/>
  <c r="D21" i="90"/>
  <c r="C21" i="90"/>
  <c r="G20" i="90"/>
  <c r="F20" i="90"/>
  <c r="E20" i="90"/>
  <c r="D20" i="90"/>
  <c r="C20" i="90"/>
  <c r="G18" i="90"/>
  <c r="F18" i="90"/>
  <c r="E18" i="90"/>
  <c r="D18" i="90"/>
  <c r="C18" i="90"/>
  <c r="G12" i="90"/>
  <c r="F12" i="90"/>
  <c r="E12" i="90"/>
  <c r="D12" i="90"/>
  <c r="C12" i="90"/>
  <c r="G11" i="90"/>
  <c r="F11" i="90"/>
  <c r="E11" i="90"/>
  <c r="D11" i="90"/>
  <c r="C11" i="90"/>
  <c r="G9" i="90"/>
  <c r="F9" i="90"/>
  <c r="E9" i="90"/>
  <c r="D9" i="90"/>
  <c r="C9" i="90"/>
  <c r="E63" i="90" l="1"/>
  <c r="K63" i="90" s="1"/>
  <c r="E107" i="16"/>
  <c r="E84" i="90"/>
  <c r="E109" i="90" s="1"/>
  <c r="E109" i="16"/>
  <c r="E58" i="90"/>
  <c r="E106" i="90" s="1"/>
  <c r="E106" i="16"/>
  <c r="F73" i="90"/>
  <c r="F108" i="90" s="1"/>
  <c r="F108" i="16"/>
  <c r="F58" i="90"/>
  <c r="F106" i="90" s="1"/>
  <c r="F106" i="16"/>
  <c r="F63" i="90"/>
  <c r="F107" i="16"/>
  <c r="F84" i="90"/>
  <c r="F109" i="90" s="1"/>
  <c r="F109" i="16"/>
  <c r="E73" i="90"/>
  <c r="E108" i="90" s="1"/>
  <c r="E108" i="16"/>
  <c r="I108" i="16" s="1"/>
  <c r="L22" i="59"/>
  <c r="I26" i="59"/>
  <c r="L26" i="59" s="1"/>
  <c r="I57" i="90"/>
  <c r="G22" i="90"/>
  <c r="G24" i="90" s="1"/>
  <c r="E104" i="90"/>
  <c r="I59" i="90"/>
  <c r="K65" i="90"/>
  <c r="I15" i="59"/>
  <c r="L13" i="59"/>
  <c r="G13" i="90"/>
  <c r="G15" i="90" s="1"/>
  <c r="F104" i="90"/>
  <c r="I92" i="90"/>
  <c r="I43" i="90"/>
  <c r="I66" i="90"/>
  <c r="K102" i="90"/>
  <c r="E13" i="90"/>
  <c r="E15" i="90" s="1"/>
  <c r="F22" i="90"/>
  <c r="F24" i="90" s="1"/>
  <c r="F13" i="90"/>
  <c r="F15" i="90" s="1"/>
  <c r="I100" i="90"/>
  <c r="I12" i="90"/>
  <c r="F54" i="90"/>
  <c r="H15" i="90"/>
  <c r="H26" i="90"/>
  <c r="I20" i="90"/>
  <c r="L20" i="90" s="1"/>
  <c r="I42" i="90"/>
  <c r="K60" i="90"/>
  <c r="K90" i="90"/>
  <c r="I90" i="90"/>
  <c r="I11" i="90"/>
  <c r="L11" i="90" s="1"/>
  <c r="K76" i="90"/>
  <c r="I76" i="90"/>
  <c r="I91" i="90"/>
  <c r="I101" i="90"/>
  <c r="K21" i="90"/>
  <c r="I61" i="90"/>
  <c r="K82" i="90"/>
  <c r="I18" i="90"/>
  <c r="L18" i="90" s="1"/>
  <c r="C22" i="90"/>
  <c r="C24" i="90" s="1"/>
  <c r="I39" i="90"/>
  <c r="K83" i="90"/>
  <c r="I62" i="90"/>
  <c r="K94" i="90"/>
  <c r="I67" i="90"/>
  <c r="I9" i="90"/>
  <c r="C13" i="90"/>
  <c r="D22" i="90"/>
  <c r="D24" i="90" s="1"/>
  <c r="K95" i="90"/>
  <c r="I68" i="90"/>
  <c r="D13" i="90"/>
  <c r="E22" i="90"/>
  <c r="I21" i="90"/>
  <c r="I64" i="90"/>
  <c r="I72" i="90"/>
  <c r="K72" i="90"/>
  <c r="I85" i="90"/>
  <c r="K85" i="90"/>
  <c r="K99" i="90"/>
  <c r="I99" i="90"/>
  <c r="K12" i="90"/>
  <c r="K95" i="16"/>
  <c r="K94" i="16"/>
  <c r="K90" i="16"/>
  <c r="K85" i="16"/>
  <c r="K63" i="16"/>
  <c r="K84" i="16"/>
  <c r="K83" i="16"/>
  <c r="K82" i="16"/>
  <c r="K60" i="16"/>
  <c r="K76" i="16"/>
  <c r="K72" i="16"/>
  <c r="K58" i="16"/>
  <c r="K73" i="16"/>
  <c r="K58" i="90" l="1"/>
  <c r="I58" i="90"/>
  <c r="E107" i="90"/>
  <c r="I109" i="90"/>
  <c r="I106" i="90"/>
  <c r="K84" i="90"/>
  <c r="K101" i="90"/>
  <c r="I84" i="90"/>
  <c r="I73" i="90"/>
  <c r="K73" i="90"/>
  <c r="I63" i="90"/>
  <c r="K100" i="90"/>
  <c r="F107" i="90"/>
  <c r="I108" i="90"/>
  <c r="E69" i="90"/>
  <c r="I106" i="16"/>
  <c r="F69" i="90"/>
  <c r="I107" i="16"/>
  <c r="I109" i="16"/>
  <c r="G26" i="90"/>
  <c r="L12" i="90"/>
  <c r="F26" i="90"/>
  <c r="F96" i="90" s="1"/>
  <c r="I13" i="90"/>
  <c r="I15" i="90" s="1"/>
  <c r="E24" i="90"/>
  <c r="E26" i="90"/>
  <c r="E96" i="90" s="1"/>
  <c r="L21" i="90"/>
  <c r="D15" i="90"/>
  <c r="D26" i="90"/>
  <c r="C26" i="90"/>
  <c r="C15" i="90"/>
  <c r="K54" i="90"/>
  <c r="I22" i="90"/>
  <c r="L9" i="90"/>
  <c r="K102" i="16"/>
  <c r="I107" i="90" l="1"/>
  <c r="L13" i="90"/>
  <c r="I24" i="90"/>
  <c r="L22" i="90"/>
  <c r="I26" i="90"/>
  <c r="L26" i="90" s="1"/>
  <c r="F104" i="16"/>
  <c r="E104" i="16"/>
  <c r="I103" i="16"/>
  <c r="I102" i="16"/>
  <c r="K101" i="16"/>
  <c r="I101" i="16"/>
  <c r="K100" i="16"/>
  <c r="I100" i="16"/>
  <c r="K99" i="16"/>
  <c r="I99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F69" i="16"/>
  <c r="E69" i="16"/>
  <c r="I68" i="16"/>
  <c r="I67" i="16"/>
  <c r="I66" i="16"/>
  <c r="K65" i="16"/>
  <c r="I65" i="16"/>
  <c r="I64" i="16"/>
  <c r="I63" i="16"/>
  <c r="I62" i="16"/>
  <c r="I61" i="16"/>
  <c r="I60" i="16"/>
  <c r="I59" i="16"/>
  <c r="I58" i="16"/>
  <c r="I57" i="16"/>
  <c r="F54" i="16"/>
  <c r="I43" i="16"/>
  <c r="I42" i="16"/>
  <c r="I39" i="16"/>
  <c r="D32" i="16"/>
  <c r="E32" i="16" s="1"/>
  <c r="F32" i="16" s="1"/>
  <c r="G32" i="16" s="1"/>
  <c r="H32" i="16" s="1"/>
  <c r="I32" i="16" s="1"/>
  <c r="G22" i="16"/>
  <c r="G24" i="16" s="1"/>
  <c r="F22" i="16"/>
  <c r="E22" i="16"/>
  <c r="E24" i="16" s="1"/>
  <c r="D22" i="16"/>
  <c r="D24" i="16" s="1"/>
  <c r="C22" i="16"/>
  <c r="C24" i="16" s="1"/>
  <c r="I21" i="16"/>
  <c r="I20" i="16"/>
  <c r="I18" i="16"/>
  <c r="L18" i="16" s="1"/>
  <c r="K12" i="16"/>
  <c r="G13" i="16"/>
  <c r="G15" i="16" s="1"/>
  <c r="F13" i="16"/>
  <c r="F15" i="16" s="1"/>
  <c r="E13" i="16"/>
  <c r="E15" i="16" s="1"/>
  <c r="D13" i="16"/>
  <c r="D15" i="16" s="1"/>
  <c r="C13" i="16"/>
  <c r="C15" i="16" s="1"/>
  <c r="I12" i="16"/>
  <c r="I11" i="16"/>
  <c r="L11" i="16" s="1"/>
  <c r="I9" i="16"/>
  <c r="G26" i="16" l="1"/>
  <c r="F26" i="16"/>
  <c r="F96" i="16" s="1"/>
  <c r="I22" i="16"/>
  <c r="I24" i="16" s="1"/>
  <c r="F24" i="16"/>
  <c r="I13" i="16"/>
  <c r="L13" i="16" s="1"/>
  <c r="E26" i="16"/>
  <c r="E96" i="16" s="1"/>
  <c r="K54" i="16"/>
  <c r="D26" i="16"/>
  <c r="L9" i="16"/>
  <c r="C26" i="16"/>
  <c r="K21" i="16"/>
  <c r="L21" i="16" s="1"/>
  <c r="L20" i="16"/>
  <c r="H13" i="16"/>
  <c r="L12" i="16"/>
  <c r="L22" i="16" l="1"/>
  <c r="I26" i="16"/>
  <c r="L26" i="16" s="1"/>
  <c r="I15" i="16"/>
  <c r="H26" i="16"/>
  <c r="H15" i="16"/>
</calcChain>
</file>

<file path=xl/sharedStrings.xml><?xml version="1.0" encoding="utf-8"?>
<sst xmlns="http://schemas.openxmlformats.org/spreadsheetml/2006/main" count="3189" uniqueCount="195">
  <si>
    <t>LFR 03: Social Work</t>
  </si>
  <si>
    <t>£ thousands</t>
  </si>
  <si>
    <t>Difference</t>
  </si>
  <si>
    <t>Gross Expenditure on a funding basis</t>
  </si>
  <si>
    <t>Net Revenue Expenditure on a funding basis</t>
  </si>
  <si>
    <t>Gross Income on a funding basis</t>
  </si>
  <si>
    <t>Scotland</t>
  </si>
  <si>
    <t>Angus</t>
  </si>
  <si>
    <t xml:space="preserve">Please enter expenditure as a positive number </t>
  </si>
  <si>
    <t>and income as a negative number throughout.</t>
  </si>
  <si>
    <t>Aberdeen City</t>
  </si>
  <si>
    <t>Aberdeenshire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</si>
  <si>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</si>
  <si>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</si>
  <si>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</si>
  <si>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</si>
  <si>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</si>
  <si>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</si>
  <si>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</si>
  <si>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</si>
  <si>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</si>
  <si>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</si>
  <si>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</si>
  <si>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</si>
  <si>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</si>
  <si>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</si>
  <si>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</si>
  <si>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</si>
  <si>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</si>
  <si>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</si>
  <si>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</si>
  <si>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</si>
  <si>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</si>
  <si>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</si>
  <si>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</si>
  <si>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</si>
  <si>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</si>
  <si>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</si>
  <si>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</si>
  <si>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Control 
Total</t>
  </si>
  <si>
    <t>Support Services</t>
  </si>
  <si>
    <t>Gross Expenditure on a Funding Basis</t>
  </si>
  <si>
    <t>Income</t>
  </si>
  <si>
    <t>Expenditure</t>
  </si>
  <si>
    <t>Total Social Work</t>
  </si>
  <si>
    <t>Additional Information</t>
  </si>
  <si>
    <t>Children &amp; Families</t>
  </si>
  <si>
    <t>Adult 
Social 
Care</t>
  </si>
  <si>
    <t>Criminal 
Justice 
Social Work 
Services</t>
  </si>
  <si>
    <t>Service 
Strategy</t>
  </si>
  <si>
    <t>SDS 1 - Direct Payments</t>
  </si>
  <si>
    <t>SDS 2 - Managed Personalised Budget</t>
  </si>
  <si>
    <t>Fostering / Family Placement</t>
  </si>
  <si>
    <t>Care Homes</t>
  </si>
  <si>
    <t>Home Care</t>
  </si>
  <si>
    <t>Day Care</t>
  </si>
  <si>
    <t>Assessment, Casework, Care Management &amp; Occupational Therapy</t>
  </si>
  <si>
    <t>Accommodation-Based Services for people aged 18-64 with physical or sensory disabilities</t>
  </si>
  <si>
    <t>Accommodation-Based Services for people aged 65+</t>
  </si>
  <si>
    <t xml:space="preserve">Care Homes </t>
  </si>
  <si>
    <t>Total Community-Based Services</t>
  </si>
  <si>
    <t>Equipment and Adaptations</t>
  </si>
  <si>
    <t>Supported Employment</t>
  </si>
  <si>
    <t>Income from IJB to commission services</t>
  </si>
  <si>
    <t>Adults with physical or sensory disabilities (aged 18-64)</t>
  </si>
  <si>
    <t>Adults with learning disabilities (aged 18-64)</t>
  </si>
  <si>
    <t>Adults with mental health needs 
(aged 18-64)</t>
  </si>
  <si>
    <t>Adults with other needs
(aged 18-64)</t>
  </si>
  <si>
    <t>Revenue Contributions to Capital (RCC)</t>
  </si>
  <si>
    <t>Children's 
Hearings</t>
  </si>
  <si>
    <t>Residential Schools</t>
  </si>
  <si>
    <t>Secure Accommodation</t>
  </si>
  <si>
    <t>Adoption Services</t>
  </si>
  <si>
    <t>Net Revenue Expenditure for Services purchased or provided directly by the Council - Exclude support services and income from IJBs</t>
  </si>
  <si>
    <t>Services to Support Carers</t>
  </si>
  <si>
    <r>
      <t xml:space="preserve">Check: Sum of Rows 72, 73 &amp; 84 must </t>
    </r>
    <r>
      <rPr>
        <b/>
        <sz val="8"/>
        <rFont val="Arial"/>
        <family val="2"/>
      </rPr>
      <t xml:space="preserve">not </t>
    </r>
    <r>
      <rPr>
        <sz val="8"/>
        <rFont val="Arial"/>
        <family val="2"/>
      </rPr>
      <t>be greater than Row 26 - Row 9 - Row 20</t>
    </r>
  </si>
  <si>
    <r>
      <t xml:space="preserve">Check: Sum of Rows 99 to 101 must </t>
    </r>
    <r>
      <rPr>
        <b/>
        <sz val="8"/>
        <rFont val="Arial"/>
        <family val="2"/>
      </rPr>
      <t xml:space="preserve">not </t>
    </r>
    <r>
      <rPr>
        <sz val="8"/>
        <rFont val="Arial"/>
        <family val="2"/>
      </rPr>
      <t>be greater than Row 21</t>
    </r>
  </si>
  <si>
    <t>Total Adult Social Care</t>
  </si>
  <si>
    <t>Total Accommodation-Based Services</t>
  </si>
  <si>
    <t>Gross Expenditure for Services purchased or provided directly by the Council - Exclude support services and recharges; include contributions from other local authorities</t>
  </si>
  <si>
    <r>
      <t xml:space="preserve">Check: Sum of Rows 57, 58 &amp; 63 must </t>
    </r>
    <r>
      <rPr>
        <b/>
        <sz val="8"/>
        <color theme="1"/>
        <rFont val="Arial"/>
        <family val="2"/>
      </rPr>
      <t xml:space="preserve">not </t>
    </r>
    <r>
      <rPr>
        <sz val="8"/>
        <color theme="1"/>
        <rFont val="Arial"/>
        <family val="2"/>
      </rPr>
      <t>be greater than Row 12 + Row 18</t>
    </r>
  </si>
  <si>
    <t>Income from Charges to Service Users for Services purchased or provided directly by the Council</t>
  </si>
  <si>
    <r>
      <t xml:space="preserve">FPNC: Adults aged 18-64 receiving free personal care </t>
    </r>
    <r>
      <rPr>
        <b/>
        <sz val="10"/>
        <rFont val="Arial"/>
        <family val="2"/>
      </rPr>
      <t>only</t>
    </r>
  </si>
  <si>
    <r>
      <t xml:space="preserve">FPNC: Adults aged 65+ receiving </t>
    </r>
    <r>
      <rPr>
        <b/>
        <sz val="10"/>
        <rFont val="Arial"/>
        <family val="2"/>
      </rPr>
      <t>both</t>
    </r>
    <r>
      <rPr>
        <sz val="10"/>
        <rFont val="Arial"/>
        <family val="2"/>
      </rPr>
      <t xml:space="preserve"> free personal and nursing care</t>
    </r>
  </si>
  <si>
    <r>
      <t xml:space="preserve">FPNC: Adults aged 65+ receiving free personal care </t>
    </r>
    <r>
      <rPr>
        <b/>
        <sz val="10"/>
        <rFont val="Arial"/>
        <family val="2"/>
      </rPr>
      <t>only</t>
    </r>
  </si>
  <si>
    <r>
      <t xml:space="preserve">FPNC: Adults aged 18-64 receiving </t>
    </r>
    <r>
      <rPr>
        <b/>
        <sz val="10"/>
        <rFont val="Arial"/>
        <family val="2"/>
      </rPr>
      <t>both</t>
    </r>
    <r>
      <rPr>
        <sz val="10"/>
        <rFont val="Arial"/>
        <family val="2"/>
      </rPr>
      <t xml:space="preserve"> free personal and nursing care</t>
    </r>
  </si>
  <si>
    <r>
      <t xml:space="preserve">FPNC: Adults aged 18-64 receiving free nursing care </t>
    </r>
    <r>
      <rPr>
        <b/>
        <sz val="10"/>
        <rFont val="Arial"/>
        <family val="2"/>
      </rPr>
      <t>only</t>
    </r>
  </si>
  <si>
    <t>Care Homes for adults aged 65+</t>
  </si>
  <si>
    <t>Home Care for adults aged 65+</t>
  </si>
  <si>
    <t>Home Care for adults aged 18-64 with physical or sensory disabilities</t>
  </si>
  <si>
    <t>Gross Expenditure by Type of Self-Directed Support (SDS) - Exclude support services and recharges; include contributions from other local authorities</t>
  </si>
  <si>
    <t>Gross Expenditure by Adult Social Care Subservices - Include contributions from other local authorities</t>
  </si>
  <si>
    <t>City of Edinburgh</t>
  </si>
  <si>
    <t>Na h-Eileanan Siar</t>
  </si>
  <si>
    <t>Personal Care for people aged 18-64</t>
  </si>
  <si>
    <t>Personal Care for people aged 65+</t>
  </si>
  <si>
    <t>Contributions from other local authorities</t>
  </si>
  <si>
    <r>
      <t xml:space="preserve">Requisitions from constituent councils – </t>
    </r>
    <r>
      <rPr>
        <b/>
        <sz val="10"/>
        <rFont val="Arial"/>
        <family val="2"/>
      </rPr>
      <t>VJBs and RTPs only</t>
    </r>
  </si>
  <si>
    <t>Gross Income adjusted for LFR Purposes</t>
  </si>
  <si>
    <t>Recharge income from other services</t>
  </si>
  <si>
    <t>All other expenditure</t>
  </si>
  <si>
    <t>Gross Expenditure adjusted for LFR Purposes</t>
  </si>
  <si>
    <t>All other income</t>
  </si>
  <si>
    <r>
      <t xml:space="preserve">Third Party Payments: To RTPs and VJBs – </t>
    </r>
    <r>
      <rPr>
        <b/>
        <sz val="10"/>
        <color theme="1"/>
        <rFont val="Arial"/>
        <family val="2"/>
      </rPr>
      <t>Councils only</t>
    </r>
  </si>
  <si>
    <t>Third Party Payments: To private companies</t>
  </si>
  <si>
    <t>Older persons (aged over 65)</t>
  </si>
  <si>
    <t>Integration 
Joint Boards
(IJBs)</t>
  </si>
  <si>
    <t>2019-20</t>
  </si>
  <si>
    <t>2019-20 Local Financial Returns (LFRs): Source Workbooks</t>
  </si>
  <si>
    <t>Background</t>
  </si>
  <si>
    <t>The LFRs are a series of detailed returns that collect final, audited expenditure and income figures for all councils, Valuation Joint Boards (VJBs), Regional Transport</t>
  </si>
  <si>
    <t>Partnerships (RTPs) and the Tay Road Bridge Joint Board on an annual basis. The figures collected in the LFRs are published as part of the Scottish Local Government</t>
  </si>
  <si>
    <t>Finance Statistics (SLGFS) publication.</t>
  </si>
  <si>
    <t>Councils complete all sections of the LFR, however non-council local authorities are only required to complete the sections relevant to them. All workbooks contain a</t>
  </si>
  <si>
    <r>
      <rPr>
        <b/>
        <sz val="12"/>
        <color theme="1"/>
        <rFont val="Arial"/>
        <family val="2"/>
      </rPr>
      <t>completed by non-council local authorities</t>
    </r>
    <r>
      <rPr>
        <sz val="12"/>
        <color theme="1"/>
        <rFont val="Arial"/>
        <family val="2"/>
      </rPr>
      <t xml:space="preserve"> contain a 'Councils' tab which provides summary figures for all councils only.</t>
    </r>
  </si>
  <si>
    <t>More information on the LFRs, including the latest blank return and guidance for completion, is available at</t>
  </si>
  <si>
    <t>www.gov.scot/publications/local-financial-return/</t>
  </si>
  <si>
    <t>More information on the SLGFS is available at</t>
  </si>
  <si>
    <t>www.gov.scot/collections/local-government-finance-statistics/#scottishlocalgovernmentfinancialstatistics</t>
  </si>
  <si>
    <t>Data Interpretation</t>
  </si>
  <si>
    <t>Please note the following:</t>
  </si>
  <si>
    <t>- figures are presented on a funding basis and in cash terms;</t>
  </si>
  <si>
    <t>- all years refer to the relevant financial year, for example 2019-20 refers to activity from 1 April 2019 to 31 March 2020;</t>
  </si>
  <si>
    <t>- expenditure is presented as positive figures, and income is presented as negative figures.</t>
  </si>
  <si>
    <t>Local authorities are asked to complete the LFRs in line with the guidance provided to ensure returns are completed on a consistent basis to allow for a reasonable</t>
  </si>
  <si>
    <t>degree of comparability. However, there is the potential for inconsistent reporting between local authorities for lower level figures where local accounting practices may</t>
  </si>
  <si>
    <t>vary. Changes in accounting standards between financial years may also impact on the categorisation of expenditure which can lead to discontinuities in the data.</t>
  </si>
  <si>
    <t>Net revenue expenditure can be affected by demand for services and the resources available to deliver those services, which will vary between local authorities. It</t>
  </si>
  <si>
    <t>can also be affected by large one-off payments in any year, for example Equal Pay back-pay settlement expenditure. It is therefore important to consider these factors</t>
  </si>
  <si>
    <t>when making comparisons between local authorities.</t>
  </si>
  <si>
    <t>Comparability to Prior Years</t>
  </si>
  <si>
    <t>A note for data users on providing comparable time series of key figures for service-level LFRs from 2011-12 to 2019-20 is available on the Scottish Government</t>
  </si>
  <si>
    <t>website, alongside the 2019-20 source LFR workbooks. If you have any questions around comparing LFR data over time, please contact the mailbox noted below.</t>
  </si>
  <si>
    <t>Validation and Revisions</t>
  </si>
  <si>
    <t>The LFR data is thoroughly validated prior to publication, with local authorities required to respond to any queries raised by this exercise. However, due to the volume</t>
  </si>
  <si>
    <t>of data collected in the LFRs, it is not feasible to check every figure in each return. This means that minor errors may be identified within the source data post-publication.</t>
  </si>
  <si>
    <t>Where revisions are required to the source data post-publication, the relevant source workbook on the Scottish Government website will be updated and a note of the</t>
  </si>
  <si>
    <t>revisions which have a significant impact on the key Scotland level figures or commentary provided.</t>
  </si>
  <si>
    <t>Enquiries</t>
  </si>
  <si>
    <t>For enquiries about this data, please email</t>
  </si>
  <si>
    <t>lgfstats@gov.scot</t>
  </si>
  <si>
    <r>
      <rPr>
        <b/>
        <sz val="12"/>
        <color theme="1"/>
        <rFont val="Arial"/>
        <family val="2"/>
      </rPr>
      <t xml:space="preserve">This file contains the data provided in LFR 03 for each local authority. </t>
    </r>
    <r>
      <rPr>
        <sz val="12"/>
        <color theme="1"/>
        <rFont val="Arial"/>
        <family val="2"/>
      </rPr>
      <t>The LFR 03 collects detailed revenue expenditure and income figures for Social Work.</t>
    </r>
  </si>
  <si>
    <t>Due to changes made in the 2019-20 LFR, not all figures in the 2019-20 source workbooks can be directly compared to those from source workbooks for prior years.</t>
  </si>
  <si>
    <r>
      <t xml:space="preserve">revisions made provided here. Please note that the 2019-20 SLGFS publication and associated summary excel files will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be updated following publication to reflect</t>
    </r>
  </si>
  <si>
    <r>
      <t xml:space="preserve">In particular, within LFR 03 a new 'Integration Joint Boards (IJBs)' subservice was introduced to record the total transfer payments </t>
    </r>
    <r>
      <rPr>
        <b/>
        <sz val="12"/>
        <color theme="1"/>
        <rFont val="Arial"/>
        <family val="2"/>
      </rPr>
      <t xml:space="preserve">to </t>
    </r>
    <r>
      <rPr>
        <sz val="12"/>
        <color theme="1"/>
        <rFont val="Arial"/>
        <family val="2"/>
      </rPr>
      <t>IJBs, rather than these amounts</t>
    </r>
  </si>
  <si>
    <t>being allocated across subservices as in prior years. The guidance on recording of income received from IJBs to commission services was also clarified to ensure</t>
  </si>
  <si>
    <t>consistent reporting, with local authorities asked to record these amounts as service income against the relevant subservice that was responsible for the service</t>
  </si>
  <si>
    <t>commissioned. Prior to 2019-20, a number of local authorities recorded either all, or a large proportion, of income received from IJBs to commission services against</t>
  </si>
  <si>
    <t>the Service Strategy subservice. Under the revised guidance, this income has been better allocated against the appropriate subservices, predominantly Adult Social</t>
  </si>
  <si>
    <t>Within LFR 03, there is a significant volume of Additional Information captured (Rows 33 to 104). This section is currently being reviewed as part of a wider review of</t>
  </si>
  <si>
    <t>social care expenditure data. The review work carried out prior to publication has raised significant concerns about the quality and consistency of this data. In particular,</t>
  </si>
  <si>
    <t>the majority of this data is not directly available from local authorities' accounts in the form required within the return and so local authorities are using a variety of</t>
  </si>
  <si>
    <t>allocation methods to provide this data. The additional calculations undertaken to produce these figures places a significant burden on local authorities. It has also</t>
  </si>
  <si>
    <t>been made clear that which figures are calculated, and the allocation method used, varies between different local authorities. This will impact on the consistency and</t>
  </si>
  <si>
    <r>
      <t xml:space="preserve">comparability of this data. In light of this information, whilst the LFR 03 Additional Information will provide indicative figures, users are advised that this data is </t>
    </r>
    <r>
      <rPr>
        <b/>
        <sz val="12"/>
        <rFont val="Arial"/>
        <family val="2"/>
      </rPr>
      <t xml:space="preserve">not </t>
    </r>
    <r>
      <rPr>
        <sz val="12"/>
        <rFont val="Arial"/>
        <family val="2"/>
      </rPr>
      <t>of a</t>
    </r>
  </si>
  <si>
    <t>please contact the mailbox noted below under 'Enquiries'.</t>
  </si>
  <si>
    <t>sufficient quality or consistency to support detailed analysis / modelling or comparability between local authorities. If you would like more information on this review,</t>
  </si>
  <si>
    <t>A copy of the 2019-20 LFR guidance document provided to local authorities has been made available alongside the 2019-20 source LFR workbooks for reference.</t>
  </si>
  <si>
    <t>'Scotland' tab which provides summary figures at Scotland level, i.e. for all local authorities who have completed that section. Workbooks relating to sections also</t>
  </si>
  <si>
    <t>Figures for 'SDS 3 - Support arranged directly by the Council' (Row 44), and the corresponding 'Total SDS' figure (Row 45), have been excluded from this published</t>
  </si>
  <si>
    <t>workbook due to quality issues identified during validation.</t>
  </si>
  <si>
    <t>Care. This change in recording has caused a significant change in service income recorded for Service Strategy and Adult Social Care between 2018-19 and 2019-20.</t>
  </si>
  <si>
    <t>This file has been revised since it's initial publication as follows:</t>
  </si>
  <si>
    <t>- On 14 June 2021 to correct errors identified during validation of local authorities' POBE 2021 returns. These revisions have affected: Cell E12 for Aberdeen City;</t>
  </si>
  <si>
    <t>Cells F72, F84 &amp; F88 for Angus; Cell F88 for Argyll &amp; Bute; Cells E12, E58, E62, E73 &amp; E83 for City of Edinburgh; Cells E12, E57 &amp; E72 for Fife; Cells E66 &amp; E90</t>
  </si>
  <si>
    <t>for Midlothian; Cell F88 for Moray; Cell F89 for Na h-Eileanan Siar; Cells F72 to F93 for Perth &amp; Kinross; and Cell F89 for Scottish Borders. These cells in the</t>
  </si>
  <si>
    <t>Scotland tab have also been revised.</t>
  </si>
  <si>
    <t>- On 26 July 2021 to correct errors identified by Glasgow City Council in Cells C20, E20, F20, F49 to F53 &amp; F63. These cells in the Scotland tab have also been revised.</t>
  </si>
  <si>
    <t>- On 2 March 2022 to correct errors identified during validation of local authorities' 2020-21 LFRs. These revisions have affected: Cells F59, F64, F76 &amp; F90 for</t>
  </si>
  <si>
    <t>Aberdeen City; Cells F20, F76, F77 &amp; F78 for Angus; Cells C20 to G20 for Argyll &amp; Bute; Cell F63 for East Lothian; Cells E9 &amp; E12 for Highland; Cells F49, F50, F51,</t>
  </si>
  <si>
    <t>F63, F64 &amp; E84 for Inverclyde; Cells E63, F63, F64 &amp; F65 for North Ayrshire; Cells F58, F63 &amp; F73 for Orkney Islands; Cells F59 &amp; F76 for Perth &amp; Kinross; Cell E68 for</t>
  </si>
  <si>
    <t>Renfrewshire; Cells I39, F50, F52 &amp; F72 for West Lothian. Corresponding calculated cells, as well as figures in the Scotland and Councils tabs have also been revised.</t>
  </si>
  <si>
    <t>PASS</t>
  </si>
  <si>
    <t>2019-20 Local Financial Returns (LFRs)</t>
  </si>
  <si>
    <t>Key Definitions</t>
  </si>
  <si>
    <r>
      <t xml:space="preserve">Funding basis: </t>
    </r>
    <r>
      <rPr>
        <sz val="12"/>
        <rFont val="Arial"/>
        <family val="2"/>
      </rPr>
      <t>Figures have been adjusted for certain accounting transactions that have been charged to services, such as depreciation and pension costs. Funding</t>
    </r>
  </si>
  <si>
    <t>basis figures are used by local authorities when making financial decisions, such as setting budgets.</t>
  </si>
  <si>
    <r>
      <t xml:space="preserve">Cash terms: </t>
    </r>
    <r>
      <rPr>
        <sz val="12"/>
        <rFont val="Arial"/>
        <family val="2"/>
      </rPr>
      <t>Figures presented in cash terms have not been adjusted for inflation.</t>
    </r>
  </si>
  <si>
    <r>
      <t xml:space="preserve">Revenue Expenditure: </t>
    </r>
    <r>
      <rPr>
        <sz val="12"/>
        <rFont val="Arial"/>
        <family val="2"/>
      </rPr>
      <t>The cost of delivering services each year, including operating costs and overheads, plus costs that cannot be directly attributed to a service,</t>
    </r>
  </si>
  <si>
    <t>such as the repayment of debt.</t>
  </si>
  <si>
    <r>
      <t xml:space="preserve">Gross Service Expenditure: </t>
    </r>
    <r>
      <rPr>
        <sz val="12"/>
        <rFont val="Arial"/>
        <family val="2"/>
      </rPr>
      <t>Total revenue expenditure relating to services only.</t>
    </r>
  </si>
  <si>
    <r>
      <t xml:space="preserve">Gross Service Expenditure Adjusted for LFR Purposes: </t>
    </r>
    <r>
      <rPr>
        <sz val="12"/>
        <rFont val="Arial"/>
        <family val="2"/>
      </rPr>
      <t>Total revenue expenditure relating to services only, adjusted to exclude inter-authority transfers. This figure</t>
    </r>
  </si>
  <si>
    <t>should be used when calculating aggregate figures, such as Scotland or Council level, to ensure there is no double counting due to transfers between local authorities.</t>
  </si>
  <si>
    <r>
      <t xml:space="preserve">Gross Service Income: </t>
    </r>
    <r>
      <rPr>
        <sz val="12"/>
        <rFont val="Arial"/>
        <family val="2"/>
      </rPr>
      <t>The total income a local authority receives in relation to services, for example customer and client receipts and specific grants.</t>
    </r>
  </si>
  <si>
    <r>
      <t xml:space="preserve">Gross Service Income Adjusted for LFR Purposes: </t>
    </r>
    <r>
      <rPr>
        <sz val="12"/>
        <rFont val="Arial"/>
        <family val="2"/>
      </rPr>
      <t>Gross service income adjusted to exclude inter-authority transfers. This figure should be used when calculating</t>
    </r>
  </si>
  <si>
    <t>aggregate figures, such as Scotland or Council level, to ensure there is no double counting due to transfers between local authorities.</t>
  </si>
  <si>
    <r>
      <t xml:space="preserve">Net Revenue Expenditure: </t>
    </r>
    <r>
      <rPr>
        <sz val="12"/>
        <rFont val="Arial"/>
        <family val="2"/>
      </rPr>
      <t>The element of service expenditure funded by general funding, such as General Revenue Grant (GRG) and local taxation, and / or from</t>
    </r>
  </si>
  <si>
    <t>reserves. This is calculated as the difference between Gross Service Expenditure and Gross Service Income.</t>
  </si>
  <si>
    <r>
      <t xml:space="preserve">Integration Joint Board (IJB): </t>
    </r>
    <r>
      <rPr>
        <sz val="12"/>
        <rFont val="Arial"/>
        <family val="2"/>
      </rPr>
      <t>Thirty IJBs were established in Scotland under the Public Bodies (Joint Working) (Scotland) Act 2014. They are responsible for the</t>
    </r>
  </si>
  <si>
    <t>planning of integrated arrangements and onward services delivery of health and social care for their constituent councils and health boards.</t>
  </si>
  <si>
    <t>Further information on expenditure / income to be included under each subservice and in additional information lines can be found in the LFR guidance document,</t>
  </si>
  <si>
    <t>which has been made available alongside the 2019-20 source LFR workbooks for reference.</t>
  </si>
  <si>
    <t>Last updated on 28 February 2023</t>
  </si>
  <si>
    <t>- On 28 February 2023, this file was re-created.  An updated return for Glasgow City Council for 2019-20 was received as part of the SLGFS 2021-22 process.</t>
  </si>
  <si>
    <t>Corresponding figures in the Scotland and Councils tabs have also been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</si>
</sst>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indexed="10"/>
      <name val="Arial"/>
      <family val="2"/>
    </font>
    <font>
      <b/>
      <sz val="20"/>
      <color rgb="FF0070C0"/>
      <name val="Arial"/>
      <family val="2"/>
    </font>
    <font>
      <sz val="12"/>
      <color theme="1"/>
      <name val="Arial"/>
      <family val="2"/>
    </font>
    <font>
      <b/>
      <sz val="18"/>
      <color rgb="FF0070C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0" tint="-0.34998626667073579"/>
      <name val="Arial"/>
      <family val="2"/>
    </font>
    <font>
      <b/>
      <sz val="12"/>
      <color rgb="FF0070C0"/>
      <name val="Arial"/>
      <family val="2"/>
    </font>
    <font>
      <u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122B4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4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8" fillId="3" borderId="0" xfId="2" applyFont="1" applyFill="1" applyAlignment="1" applyProtection="1">
      <alignment vertical="center" wrapText="1"/>
    </xf>
    <xf numFmtId="0" fontId="4" fillId="3" borderId="0" xfId="2" applyFont="1" applyFill="1" applyAlignment="1" applyProtection="1">
      <alignment vertical="center" wrapText="1"/>
    </xf>
    <xf numFmtId="3" fontId="2" fillId="2" borderId="0" xfId="2" applyNumberFormat="1" applyFont="1" applyFill="1" applyAlignment="1" applyProtection="1">
      <alignment vertical="center" wrapText="1"/>
    </xf>
    <xf numFmtId="0" fontId="2" fillId="3" borderId="0" xfId="2" applyFont="1" applyFill="1" applyBorder="1" applyAlignment="1" applyProtection="1">
      <alignment horizontal="center" vertical="center" wrapText="1"/>
      <protection locked="0"/>
    </xf>
    <xf numFmtId="0" fontId="10" fillId="3" borderId="0" xfId="3" applyFont="1" applyFill="1" applyAlignment="1" applyProtection="1">
      <alignment vertical="center"/>
    </xf>
    <xf numFmtId="0" fontId="11" fillId="3" borderId="0" xfId="3" quotePrefix="1" applyFont="1" applyFill="1" applyAlignment="1" applyProtection="1">
      <alignment horizontal="left" vertical="center" wrapText="1"/>
    </xf>
    <xf numFmtId="0" fontId="11" fillId="3" borderId="0" xfId="3" applyFont="1" applyFill="1" applyAlignment="1" applyProtection="1">
      <alignment vertical="center" wrapText="1"/>
    </xf>
    <xf numFmtId="0" fontId="9" fillId="3" borderId="0" xfId="3" applyFont="1" applyFill="1" applyAlignment="1" applyProtection="1">
      <alignment horizontal="right" vertical="center"/>
    </xf>
    <xf numFmtId="0" fontId="9" fillId="2" borderId="0" xfId="2" applyFont="1" applyFill="1" applyAlignment="1" applyProtection="1">
      <alignment vertical="center"/>
    </xf>
    <xf numFmtId="3" fontId="15" fillId="3" borderId="0" xfId="2" applyNumberFormat="1" applyFont="1" applyFill="1" applyBorder="1" applyAlignment="1" applyProtection="1">
      <alignment vertical="center" wrapText="1"/>
    </xf>
    <xf numFmtId="0" fontId="18" fillId="2" borderId="0" xfId="2" applyFont="1" applyFill="1" applyBorder="1" applyAlignment="1" applyProtection="1">
      <alignment vertical="center" wrapText="1"/>
    </xf>
    <xf numFmtId="3" fontId="8" fillId="2" borderId="0" xfId="2" applyNumberFormat="1" applyFont="1" applyFill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center"/>
    </xf>
    <xf numFmtId="3" fontId="10" fillId="2" borderId="0" xfId="2" applyNumberFormat="1" applyFont="1" applyFill="1" applyBorder="1" applyAlignment="1" applyProtection="1">
      <alignment vertical="center"/>
    </xf>
    <xf numFmtId="0" fontId="8" fillId="2" borderId="0" xfId="2" applyFont="1" applyFill="1" applyAlignment="1" applyProtection="1">
      <alignment vertical="center" wrapText="1"/>
    </xf>
    <xf numFmtId="0" fontId="13" fillId="3" borderId="0" xfId="2" quotePrefix="1" applyFont="1" applyFill="1" applyAlignment="1" applyProtection="1">
      <alignment horizontal="left" vertical="center" wrapText="1"/>
    </xf>
    <xf numFmtId="3" fontId="8" fillId="3" borderId="0" xfId="2" applyNumberFormat="1" applyFont="1" applyFill="1" applyAlignment="1" applyProtection="1">
      <alignment vertical="center" wrapText="1"/>
    </xf>
    <xf numFmtId="0" fontId="8" fillId="3" borderId="0" xfId="2" applyFont="1" applyFill="1" applyAlignment="1" applyProtection="1">
      <alignment vertical="center"/>
    </xf>
    <xf numFmtId="3" fontId="8" fillId="3" borderId="0" xfId="2" applyNumberFormat="1" applyFont="1" applyFill="1" applyBorder="1" applyAlignment="1" applyProtection="1">
      <alignment vertical="center" wrapText="1"/>
    </xf>
    <xf numFmtId="0" fontId="9" fillId="3" borderId="0" xfId="2" applyFont="1" applyFill="1" applyAlignment="1" applyProtection="1">
      <alignment vertical="center"/>
    </xf>
    <xf numFmtId="3" fontId="15" fillId="2" borderId="0" xfId="2" quotePrefix="1" applyNumberFormat="1" applyFont="1" applyFill="1" applyAlignment="1" applyProtection="1">
      <alignment horizontal="left" vertical="center"/>
    </xf>
    <xf numFmtId="3" fontId="22" fillId="3" borderId="0" xfId="2" applyNumberFormat="1" applyFont="1" applyFill="1" applyBorder="1" applyAlignment="1" applyProtection="1">
      <alignment vertical="center" wrapText="1"/>
    </xf>
    <xf numFmtId="3" fontId="21" fillId="2" borderId="0" xfId="2" applyNumberFormat="1" applyFont="1" applyFill="1" applyBorder="1" applyAlignment="1" applyProtection="1">
      <alignment vertical="center" wrapText="1"/>
    </xf>
    <xf numFmtId="0" fontId="9" fillId="3" borderId="0" xfId="2" quotePrefix="1" applyFont="1" applyFill="1" applyAlignment="1" applyProtection="1">
      <alignment horizontal="left" vertical="center"/>
    </xf>
    <xf numFmtId="0" fontId="8" fillId="3" borderId="1" xfId="2" applyFont="1" applyFill="1" applyBorder="1" applyAlignment="1" applyProtection="1">
      <alignment vertical="center" wrapText="1"/>
    </xf>
    <xf numFmtId="0" fontId="9" fillId="2" borderId="1" xfId="2" quotePrefix="1" applyFont="1" applyFill="1" applyBorder="1" applyAlignment="1" applyProtection="1">
      <alignment horizontal="left" vertical="center" wrapText="1"/>
    </xf>
    <xf numFmtId="0" fontId="8" fillId="2" borderId="1" xfId="2" quotePrefix="1" applyFont="1" applyFill="1" applyBorder="1" applyAlignment="1" applyProtection="1">
      <alignment horizontal="left" vertical="center" wrapText="1" indent="2"/>
    </xf>
    <xf numFmtId="0" fontId="8" fillId="2" borderId="1" xfId="2" applyFont="1" applyFill="1" applyBorder="1" applyAlignment="1" applyProtection="1">
      <alignment horizontal="left" vertical="center" wrapText="1" indent="1"/>
    </xf>
    <xf numFmtId="0" fontId="8" fillId="3" borderId="1" xfId="2" quotePrefix="1" applyFont="1" applyFill="1" applyBorder="1" applyAlignment="1" applyProtection="1">
      <alignment horizontal="left" vertical="center" wrapText="1" indent="3"/>
    </xf>
    <xf numFmtId="0" fontId="8" fillId="3" borderId="1" xfId="2" applyFont="1" applyFill="1" applyBorder="1" applyAlignment="1" applyProtection="1">
      <alignment horizontal="left" vertical="center" wrapText="1" indent="3"/>
    </xf>
    <xf numFmtId="0" fontId="8" fillId="2" borderId="1" xfId="2" quotePrefix="1" applyFont="1" applyFill="1" applyBorder="1" applyAlignment="1" applyProtection="1">
      <alignment horizontal="left" vertical="center" wrapText="1" indent="3"/>
    </xf>
    <xf numFmtId="0" fontId="8" fillId="3" borderId="1" xfId="2" applyFont="1" applyFill="1" applyBorder="1" applyAlignment="1" applyProtection="1">
      <alignment horizontal="left" vertical="center" wrapText="1" indent="1"/>
    </xf>
    <xf numFmtId="0" fontId="8" fillId="2" borderId="1" xfId="2" quotePrefix="1" applyFont="1" applyFill="1" applyBorder="1" applyAlignment="1" applyProtection="1">
      <alignment horizontal="left" vertical="center" indent="2"/>
    </xf>
    <xf numFmtId="0" fontId="8" fillId="3" borderId="1" xfId="2" quotePrefix="1" applyFont="1" applyFill="1" applyBorder="1" applyAlignment="1" applyProtection="1">
      <alignment horizontal="left" vertical="center" indent="3"/>
    </xf>
    <xf numFmtId="0" fontId="8" fillId="3" borderId="1" xfId="2" quotePrefix="1" applyFont="1" applyFill="1" applyBorder="1" applyAlignment="1" applyProtection="1">
      <alignment horizontal="left" vertical="center" wrapText="1" indent="1"/>
    </xf>
    <xf numFmtId="0" fontId="8" fillId="2" borderId="1" xfId="2" applyFont="1" applyFill="1" applyBorder="1" applyAlignment="1" applyProtection="1">
      <alignment vertical="center" wrapText="1"/>
    </xf>
    <xf numFmtId="0" fontId="16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top"/>
    </xf>
    <xf numFmtId="0" fontId="19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</xf>
    <xf numFmtId="3" fontId="12" fillId="6" borderId="2" xfId="0" applyNumberFormat="1" applyFont="1" applyFill="1" applyBorder="1" applyAlignment="1" applyProtection="1">
      <alignment vertical="center"/>
    </xf>
    <xf numFmtId="3" fontId="14" fillId="2" borderId="0" xfId="0" applyNumberFormat="1" applyFont="1" applyFill="1" applyAlignment="1" applyProtection="1">
      <alignment vertical="center"/>
    </xf>
    <xf numFmtId="3" fontId="14" fillId="6" borderId="2" xfId="0" applyNumberFormat="1" applyFont="1" applyFill="1" applyBorder="1" applyAlignment="1" applyProtection="1">
      <alignment vertical="center"/>
    </xf>
    <xf numFmtId="3" fontId="12" fillId="5" borderId="2" xfId="0" applyNumberFormat="1" applyFont="1" applyFill="1" applyBorder="1" applyAlignment="1" applyProtection="1">
      <alignment vertical="center"/>
    </xf>
    <xf numFmtId="0" fontId="12" fillId="5" borderId="2" xfId="0" applyFont="1" applyFill="1" applyBorder="1" applyAlignment="1" applyProtection="1">
      <alignment vertical="center"/>
    </xf>
    <xf numFmtId="0" fontId="12" fillId="7" borderId="2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vertical="center"/>
    </xf>
    <xf numFmtId="3" fontId="20" fillId="4" borderId="2" xfId="0" applyNumberFormat="1" applyFont="1" applyFill="1" applyBorder="1" applyAlignment="1" applyProtection="1">
      <alignment vertical="center"/>
    </xf>
    <xf numFmtId="3" fontId="14" fillId="2" borderId="2" xfId="0" applyNumberFormat="1" applyFont="1" applyFill="1" applyBorder="1" applyAlignment="1" applyProtection="1">
      <alignment vertical="center"/>
      <protection locked="0"/>
    </xf>
    <xf numFmtId="3" fontId="16" fillId="2" borderId="2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</xf>
    <xf numFmtId="3" fontId="17" fillId="4" borderId="2" xfId="0" applyNumberFormat="1" applyFont="1" applyFill="1" applyBorder="1" applyAlignment="1" applyProtection="1">
      <alignment horizontal="center" vertical="center"/>
    </xf>
    <xf numFmtId="3" fontId="14" fillId="4" borderId="2" xfId="0" applyNumberFormat="1" applyFont="1" applyFill="1" applyBorder="1" applyAlignment="1" applyProtection="1">
      <alignment vertical="center"/>
    </xf>
    <xf numFmtId="3" fontId="17" fillId="4" borderId="2" xfId="0" applyNumberFormat="1" applyFont="1" applyFill="1" applyBorder="1" applyAlignment="1" applyProtection="1">
      <alignment vertical="center"/>
    </xf>
    <xf numFmtId="3" fontId="21" fillId="6" borderId="2" xfId="0" applyNumberFormat="1" applyFont="1" applyFill="1" applyBorder="1" applyAlignment="1" applyProtection="1">
      <alignment vertical="center"/>
    </xf>
    <xf numFmtId="3" fontId="18" fillId="6" borderId="2" xfId="0" applyNumberFormat="1" applyFont="1" applyFill="1" applyBorder="1" applyAlignment="1" applyProtection="1">
      <alignment vertical="center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horizontal="left" vertical="center" indent="1"/>
    </xf>
    <xf numFmtId="0" fontId="14" fillId="2" borderId="2" xfId="0" applyFont="1" applyFill="1" applyBorder="1" applyAlignment="1" applyProtection="1">
      <alignment horizontal="left" vertical="center" indent="2"/>
    </xf>
    <xf numFmtId="0" fontId="18" fillId="4" borderId="2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2" fillId="3" borderId="0" xfId="2" applyFont="1" applyFill="1" applyBorder="1" applyAlignment="1" applyProtection="1">
      <alignment horizontal="right" vertical="center" wrapText="1"/>
    </xf>
    <xf numFmtId="0" fontId="3" fillId="3" borderId="0" xfId="1" quotePrefix="1" applyFont="1" applyFill="1" applyAlignment="1" applyProtection="1">
      <alignment vertical="center" wrapText="1"/>
    </xf>
    <xf numFmtId="0" fontId="17" fillId="4" borderId="2" xfId="0" quotePrefix="1" applyFont="1" applyFill="1" applyBorder="1" applyAlignment="1" applyProtection="1">
      <alignment horizontal="center" vertical="center"/>
    </xf>
    <xf numFmtId="0" fontId="23" fillId="2" borderId="0" xfId="0" applyFont="1" applyFill="1" applyAlignment="1">
      <alignment vertical="center"/>
    </xf>
    <xf numFmtId="0" fontId="0" fillId="2" borderId="0" xfId="0" applyFill="1"/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/>
    <xf numFmtId="0" fontId="28" fillId="2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6" fillId="2" borderId="0" xfId="6" applyFont="1" applyFill="1" applyBorder="1" applyAlignment="1" applyProtection="1">
      <alignment vertical="center"/>
    </xf>
    <xf numFmtId="0" fontId="24" fillId="2" borderId="0" xfId="0" quotePrefix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2" fillId="2" borderId="0" xfId="1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0" applyFont="1" applyFill="1" applyAlignment="1">
      <alignment vertical="center"/>
    </xf>
    <xf numFmtId="0" fontId="2" fillId="2" borderId="0" xfId="0" quotePrefix="1" applyFont="1" applyFill="1" applyBorder="1" applyAlignment="1">
      <alignment vertical="center"/>
    </xf>
    <xf numFmtId="0" fontId="24" fillId="2" borderId="0" xfId="0" quotePrefix="1" applyFont="1" applyFill="1" applyBorder="1" applyAlignment="1">
      <alignment horizontal="left" vertical="center"/>
    </xf>
    <xf numFmtId="0" fontId="33" fillId="2" borderId="0" xfId="0" applyFont="1" applyFill="1" applyAlignment="1" applyProtection="1">
      <alignment vertical="center"/>
    </xf>
    <xf numFmtId="0" fontId="33" fillId="8" borderId="0" xfId="0" applyFont="1" applyFill="1" applyAlignment="1" applyProtection="1">
      <alignment vertical="center"/>
    </xf>
    <xf numFmtId="3" fontId="33" fillId="2" borderId="0" xfId="0" applyNumberFormat="1" applyFont="1" applyFill="1" applyAlignment="1" applyProtection="1">
      <alignment vertical="center"/>
    </xf>
    <xf numFmtId="3" fontId="33" fillId="8" borderId="0" xfId="0" applyNumberFormat="1" applyFont="1" applyFill="1" applyAlignment="1" applyProtection="1">
      <alignment vertical="center"/>
    </xf>
    <xf numFmtId="0" fontId="6" fillId="3" borderId="0" xfId="1" applyFont="1" applyFill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 vertical="center"/>
    </xf>
    <xf numFmtId="0" fontId="0" fillId="9" borderId="0" xfId="0" applyFill="1"/>
    <xf numFmtId="0" fontId="34" fillId="2" borderId="0" xfId="0" applyFont="1" applyFill="1" applyAlignment="1">
      <alignment vertical="center"/>
    </xf>
    <xf numFmtId="0" fontId="35" fillId="2" borderId="0" xfId="1" applyFont="1" applyFill="1" applyAlignment="1" applyProtection="1">
      <alignment vertical="center"/>
    </xf>
    <xf numFmtId="0" fontId="6" fillId="2" borderId="0" xfId="1" applyFont="1" applyFill="1" applyAlignment="1" applyProtection="1">
      <alignment horizontal="left" vertical="center"/>
    </xf>
    <xf numFmtId="0" fontId="20" fillId="4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24" fillId="2" borderId="0" xfId="0" quotePrefix="1" applyFont="1" applyFill="1" applyAlignment="1">
      <alignment vertical="center"/>
    </xf>
  </cellXfs>
  <cellStyles count="7">
    <cellStyle name="Hyperlink" xfId="1" builtinId="8"/>
    <cellStyle name="Hyperlink 2" xfId="6" xr:uid="{00000000-0005-0000-0000-000001000000}"/>
    <cellStyle name="Normal" xfId="0" builtinId="0"/>
    <cellStyle name="Normal 3" xfId="5" xr:uid="{00000000-0005-0000-0000-000003000000}"/>
    <cellStyle name="Normal 3 2 2 2" xfId="4" xr:uid="{00000000-0005-0000-0000-000004000000}"/>
    <cellStyle name="Normal_A3366421" xfId="2" xr:uid="{00000000-0005-0000-0000-000005000000}"/>
    <cellStyle name="Style 1" xfId="3" xr:uid="{00000000-0005-0000-0000-000006000000}"/>
  </cellStyles>
  <dxfs count="165"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</dxfs>
  <tableStyles count="0" defaultTableStyle="TableStyleMedium2" defaultPivotStyle="PivotStyleLight16"/>
  <colors>
    <mruColors>
      <color rgb="FF183C5C"/>
      <color rgb="FFD9D9D9"/>
      <color rgb="FF777777"/>
      <color rgb="FF8DB4E2"/>
      <color rgb="FF1F497D"/>
      <color rgb="FFFF3232"/>
      <color rgb="FFA6A6A6"/>
      <color rgb="FF122B4A"/>
      <color rgb="FFC3C3C3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gfstats@gov.scot" TargetMode="External"/><Relationship Id="rId2" Type="http://schemas.openxmlformats.org/officeDocument/2006/relationships/hyperlink" Target="http://www.gov.scot/publications/local-financial-return/" TargetMode="External"/><Relationship Id="rId1" Type="http://schemas.openxmlformats.org/officeDocument/2006/relationships/hyperlink" Target="https://www.gov.scot/collections/local-government-finance-statistics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v.scot/publications/local-financial-return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183C5C"/>
  </sheetPr>
  <dimension ref="A1:F83"/>
  <sheetViews>
    <sheetView tabSelected="1" zoomScaleNormal="100" workbookViewId="0"/>
  </sheetViews>
  <sheetFormatPr defaultColWidth="9.1796875" defaultRowHeight="15.5"/>
  <cols>
    <col min="1" max="1" width="4.7265625" style="71" customWidth="1"/>
    <col min="2" max="2" width="38.1796875" style="71" customWidth="1"/>
    <col min="3" max="3" width="3.81640625" style="71" customWidth="1"/>
    <col min="4" max="4" width="58.453125" style="71" customWidth="1"/>
    <col min="5" max="5" width="48.54296875" style="71" customWidth="1"/>
    <col min="6" max="16384" width="9.1796875" style="71"/>
  </cols>
  <sheetData>
    <row r="1" spans="1:5" ht="25">
      <c r="A1" s="69" t="s">
        <v>108</v>
      </c>
      <c r="B1" s="70"/>
      <c r="C1" s="70"/>
      <c r="D1" s="70"/>
      <c r="E1" s="70"/>
    </row>
    <row r="2" spans="1:5" ht="23">
      <c r="A2" s="72" t="s">
        <v>0</v>
      </c>
      <c r="B2" s="70"/>
      <c r="C2" s="70"/>
      <c r="D2" s="70"/>
      <c r="E2" s="70"/>
    </row>
    <row r="3" spans="1:5" ht="17.5">
      <c r="A3" s="73" t="s">
        <v>192</v>
      </c>
      <c r="B3" s="74"/>
      <c r="C3" s="70"/>
      <c r="D3" s="70"/>
      <c r="E3" s="70"/>
    </row>
    <row r="4" spans="1:5">
      <c r="A4" s="75"/>
      <c r="B4" s="76"/>
      <c r="C4" s="76"/>
      <c r="D4" s="76"/>
      <c r="E4" s="76"/>
    </row>
    <row r="5" spans="1:5" ht="18">
      <c r="A5" s="77" t="s">
        <v>109</v>
      </c>
      <c r="B5" s="78"/>
      <c r="C5" s="78"/>
      <c r="D5" s="78"/>
      <c r="E5" s="78"/>
    </row>
    <row r="6" spans="1:5">
      <c r="A6" s="76" t="s">
        <v>110</v>
      </c>
      <c r="B6" s="76"/>
      <c r="C6" s="76"/>
      <c r="D6" s="76"/>
      <c r="E6" s="76"/>
    </row>
    <row r="7" spans="1:5">
      <c r="A7" s="76" t="s">
        <v>111</v>
      </c>
      <c r="B7" s="76"/>
      <c r="C7" s="76"/>
      <c r="D7" s="76"/>
      <c r="E7" s="76"/>
    </row>
    <row r="8" spans="1:5">
      <c r="A8" s="76" t="s">
        <v>112</v>
      </c>
      <c r="B8" s="76"/>
      <c r="C8" s="76"/>
      <c r="D8" s="76"/>
      <c r="E8" s="76"/>
    </row>
    <row r="9" spans="1:5" ht="10" customHeight="1">
      <c r="A9" s="76"/>
      <c r="B9" s="76"/>
      <c r="C9" s="76"/>
      <c r="D9" s="76"/>
      <c r="E9" s="79"/>
    </row>
    <row r="10" spans="1:5">
      <c r="A10" s="76" t="s">
        <v>113</v>
      </c>
      <c r="B10" s="76"/>
      <c r="C10" s="76"/>
      <c r="D10" s="76"/>
      <c r="E10" s="79"/>
    </row>
    <row r="11" spans="1:5">
      <c r="A11" s="80" t="s">
        <v>158</v>
      </c>
      <c r="B11" s="76"/>
      <c r="C11" s="76"/>
      <c r="D11" s="76"/>
      <c r="E11" s="79"/>
    </row>
    <row r="12" spans="1:5">
      <c r="A12" s="76" t="s">
        <v>114</v>
      </c>
      <c r="B12" s="76"/>
      <c r="C12" s="76"/>
      <c r="D12" s="76"/>
      <c r="E12" s="79"/>
    </row>
    <row r="13" spans="1:5" ht="10" customHeight="1">
      <c r="A13" s="76"/>
      <c r="B13" s="76"/>
      <c r="C13" s="76"/>
      <c r="D13" s="76"/>
      <c r="E13" s="76"/>
    </row>
    <row r="14" spans="1:5">
      <c r="A14" s="76" t="s">
        <v>141</v>
      </c>
      <c r="B14" s="76"/>
      <c r="C14" s="76"/>
      <c r="D14" s="76"/>
      <c r="E14" s="79"/>
    </row>
    <row r="15" spans="1:5" ht="10" customHeight="1">
      <c r="A15" s="76"/>
      <c r="B15" s="76"/>
      <c r="C15" s="76"/>
      <c r="D15" s="76"/>
      <c r="E15" s="79"/>
    </row>
    <row r="16" spans="1:5">
      <c r="A16" s="76" t="s">
        <v>115</v>
      </c>
      <c r="B16" s="76"/>
      <c r="C16" s="76"/>
      <c r="D16" s="76"/>
      <c r="E16" s="83" t="s">
        <v>116</v>
      </c>
    </row>
    <row r="17" spans="1:5" ht="10" customHeight="1">
      <c r="A17" s="76"/>
      <c r="B17" s="76"/>
      <c r="C17" s="76"/>
      <c r="D17" s="76"/>
      <c r="E17" s="76"/>
    </row>
    <row r="18" spans="1:5">
      <c r="A18" s="76" t="s">
        <v>117</v>
      </c>
      <c r="B18" s="76"/>
      <c r="C18" s="76"/>
      <c r="D18" s="96" t="s">
        <v>118</v>
      </c>
      <c r="E18" s="96"/>
    </row>
    <row r="19" spans="1:5" ht="18" customHeight="1">
      <c r="A19" s="75"/>
      <c r="B19" s="76"/>
      <c r="C19" s="76"/>
      <c r="D19" s="76"/>
      <c r="E19" s="76"/>
    </row>
    <row r="20" spans="1:5" ht="18" customHeight="1">
      <c r="A20" s="77" t="s">
        <v>119</v>
      </c>
      <c r="B20" s="78"/>
      <c r="C20" s="78"/>
      <c r="D20" s="78"/>
      <c r="E20" s="78"/>
    </row>
    <row r="21" spans="1:5">
      <c r="A21" s="76" t="s">
        <v>120</v>
      </c>
      <c r="B21" s="76"/>
      <c r="C21" s="76"/>
      <c r="D21" s="76"/>
      <c r="E21" s="76"/>
    </row>
    <row r="22" spans="1:5">
      <c r="A22" s="76"/>
      <c r="B22" s="80" t="s">
        <v>121</v>
      </c>
      <c r="C22" s="76"/>
      <c r="D22" s="76"/>
      <c r="E22" s="76"/>
    </row>
    <row r="23" spans="1:5">
      <c r="A23" s="76"/>
      <c r="B23" s="80" t="s">
        <v>122</v>
      </c>
      <c r="C23" s="76"/>
      <c r="D23" s="76"/>
      <c r="E23" s="76"/>
    </row>
    <row r="24" spans="1:5">
      <c r="A24" s="76"/>
      <c r="B24" s="80" t="s">
        <v>123</v>
      </c>
      <c r="C24" s="76"/>
      <c r="D24" s="76"/>
      <c r="E24" s="76"/>
    </row>
    <row r="25" spans="1:5" ht="10" customHeight="1">
      <c r="A25" s="76"/>
      <c r="B25" s="76"/>
      <c r="C25" s="76"/>
      <c r="D25" s="76"/>
      <c r="E25" s="79"/>
    </row>
    <row r="26" spans="1:5">
      <c r="A26" s="76" t="s">
        <v>124</v>
      </c>
      <c r="B26" s="76"/>
      <c r="C26" s="76"/>
      <c r="D26" s="76"/>
      <c r="E26" s="76"/>
    </row>
    <row r="27" spans="1:5">
      <c r="A27" s="76" t="s">
        <v>125</v>
      </c>
      <c r="B27" s="76"/>
      <c r="C27" s="76"/>
      <c r="D27" s="76"/>
      <c r="E27" s="76"/>
    </row>
    <row r="28" spans="1:5">
      <c r="A28" s="76" t="s">
        <v>126</v>
      </c>
      <c r="B28" s="76"/>
      <c r="C28" s="76"/>
      <c r="D28" s="76"/>
      <c r="E28" s="76"/>
    </row>
    <row r="29" spans="1:5" ht="10" customHeight="1">
      <c r="A29" s="76"/>
      <c r="B29" s="76"/>
      <c r="C29" s="76"/>
      <c r="D29" s="76"/>
      <c r="E29" s="79"/>
    </row>
    <row r="30" spans="1:5">
      <c r="A30" s="81" t="s">
        <v>127</v>
      </c>
      <c r="B30" s="76"/>
      <c r="C30" s="76"/>
      <c r="D30" s="76"/>
      <c r="E30" s="76"/>
    </row>
    <row r="31" spans="1:5">
      <c r="A31" s="81" t="s">
        <v>128</v>
      </c>
      <c r="B31" s="76"/>
      <c r="C31" s="76"/>
      <c r="D31" s="76"/>
      <c r="E31" s="76"/>
    </row>
    <row r="32" spans="1:5">
      <c r="A32" s="81" t="s">
        <v>129</v>
      </c>
      <c r="B32" s="76"/>
      <c r="C32" s="76"/>
      <c r="D32" s="76"/>
      <c r="E32" s="76"/>
    </row>
    <row r="33" spans="1:6" ht="10" customHeight="1">
      <c r="A33" s="76"/>
      <c r="B33" s="76"/>
      <c r="C33" s="76"/>
      <c r="D33" s="76"/>
      <c r="E33" s="79"/>
    </row>
    <row r="34" spans="1:6">
      <c r="A34" s="76" t="s">
        <v>157</v>
      </c>
      <c r="B34" s="76"/>
      <c r="C34" s="76"/>
      <c r="D34" s="76"/>
      <c r="E34" s="76"/>
    </row>
    <row r="35" spans="1:6" ht="10" customHeight="1">
      <c r="A35" s="76"/>
      <c r="B35" s="76"/>
      <c r="C35" s="76"/>
      <c r="D35" s="76"/>
      <c r="E35" s="79"/>
    </row>
    <row r="36" spans="1:6">
      <c r="A36" s="81" t="s">
        <v>149</v>
      </c>
      <c r="B36" s="81"/>
      <c r="C36" s="81"/>
      <c r="D36" s="81"/>
      <c r="E36" s="81"/>
      <c r="F36" s="84"/>
    </row>
    <row r="37" spans="1:6">
      <c r="A37" s="81" t="s">
        <v>150</v>
      </c>
      <c r="B37" s="81"/>
      <c r="C37" s="81"/>
      <c r="D37" s="81"/>
      <c r="E37" s="81"/>
      <c r="F37" s="84"/>
    </row>
    <row r="38" spans="1:6">
      <c r="A38" s="81" t="s">
        <v>151</v>
      </c>
      <c r="B38" s="85"/>
      <c r="C38" s="81"/>
      <c r="D38" s="81"/>
      <c r="E38" s="81"/>
      <c r="F38" s="84"/>
    </row>
    <row r="39" spans="1:6">
      <c r="A39" s="81" t="s">
        <v>152</v>
      </c>
      <c r="B39" s="85"/>
      <c r="C39" s="81"/>
      <c r="D39" s="81"/>
      <c r="E39" s="81"/>
      <c r="F39" s="84"/>
    </row>
    <row r="40" spans="1:6">
      <c r="A40" s="81" t="s">
        <v>153</v>
      </c>
      <c r="B40" s="85"/>
      <c r="C40" s="81"/>
      <c r="D40" s="81"/>
      <c r="E40" s="81"/>
      <c r="F40" s="84"/>
    </row>
    <row r="41" spans="1:6">
      <c r="A41" s="81" t="s">
        <v>154</v>
      </c>
      <c r="B41" s="81"/>
      <c r="C41" s="81"/>
      <c r="D41" s="81"/>
      <c r="E41" s="81"/>
      <c r="F41" s="84"/>
    </row>
    <row r="42" spans="1:6">
      <c r="A42" s="81" t="s">
        <v>156</v>
      </c>
      <c r="B42" s="81"/>
      <c r="C42" s="81"/>
      <c r="D42" s="81"/>
      <c r="E42" s="81"/>
      <c r="F42" s="84"/>
    </row>
    <row r="43" spans="1:6">
      <c r="A43" s="81" t="s">
        <v>155</v>
      </c>
      <c r="B43" s="81"/>
      <c r="C43" s="81"/>
      <c r="D43" s="81"/>
      <c r="E43" s="81"/>
      <c r="F43" s="84"/>
    </row>
    <row r="44" spans="1:6" ht="18" customHeight="1">
      <c r="A44" s="75"/>
      <c r="B44" s="76"/>
      <c r="C44" s="76"/>
      <c r="D44" s="76"/>
      <c r="E44" s="76"/>
    </row>
    <row r="45" spans="1:6" ht="18" customHeight="1">
      <c r="A45" s="77" t="s">
        <v>130</v>
      </c>
      <c r="B45" s="78"/>
      <c r="C45" s="78"/>
      <c r="D45" s="78"/>
      <c r="E45" s="78"/>
    </row>
    <row r="46" spans="1:6">
      <c r="A46" s="81" t="s">
        <v>142</v>
      </c>
      <c r="B46" s="81"/>
      <c r="C46" s="81"/>
      <c r="D46" s="81"/>
      <c r="E46" s="81"/>
    </row>
    <row r="47" spans="1:6" ht="10" customHeight="1">
      <c r="A47" s="76"/>
      <c r="B47" s="76"/>
      <c r="C47" s="76"/>
      <c r="D47" s="76"/>
      <c r="E47" s="79"/>
    </row>
    <row r="48" spans="1:6">
      <c r="A48" s="76" t="s">
        <v>131</v>
      </c>
      <c r="B48" s="80"/>
      <c r="C48" s="76"/>
      <c r="D48" s="76"/>
      <c r="E48" s="76"/>
    </row>
    <row r="49" spans="1:5">
      <c r="A49" s="76" t="s">
        <v>132</v>
      </c>
      <c r="B49" s="80"/>
      <c r="C49" s="76"/>
      <c r="D49" s="76"/>
      <c r="E49" s="76"/>
    </row>
    <row r="50" spans="1:5" ht="10" customHeight="1">
      <c r="A50" s="76"/>
      <c r="B50" s="76"/>
      <c r="C50" s="76"/>
      <c r="D50" s="76"/>
      <c r="E50" s="79"/>
    </row>
    <row r="51" spans="1:5">
      <c r="A51" s="76" t="s">
        <v>144</v>
      </c>
      <c r="B51" s="80"/>
      <c r="C51" s="76"/>
      <c r="D51" s="76"/>
      <c r="E51" s="76"/>
    </row>
    <row r="52" spans="1:5">
      <c r="A52" s="76" t="s">
        <v>145</v>
      </c>
      <c r="B52" s="80"/>
      <c r="C52" s="76"/>
      <c r="D52" s="76"/>
      <c r="E52" s="76"/>
    </row>
    <row r="53" spans="1:5">
      <c r="A53" s="76" t="s">
        <v>146</v>
      </c>
      <c r="B53" s="80"/>
      <c r="C53" s="76"/>
      <c r="D53" s="76"/>
      <c r="E53" s="76"/>
    </row>
    <row r="54" spans="1:5">
      <c r="A54" s="76" t="s">
        <v>147</v>
      </c>
      <c r="B54" s="80"/>
      <c r="C54" s="76"/>
      <c r="D54" s="76"/>
      <c r="E54" s="76"/>
    </row>
    <row r="55" spans="1:5">
      <c r="A55" s="76" t="s">
        <v>148</v>
      </c>
      <c r="B55" s="80"/>
      <c r="C55" s="76"/>
      <c r="D55" s="76"/>
      <c r="E55" s="76"/>
    </row>
    <row r="56" spans="1:5">
      <c r="A56" s="76" t="s">
        <v>161</v>
      </c>
      <c r="B56" s="80"/>
      <c r="C56" s="76"/>
      <c r="D56" s="76"/>
      <c r="E56" s="76"/>
    </row>
    <row r="57" spans="1:5" ht="18" customHeight="1">
      <c r="A57" s="75"/>
      <c r="B57" s="76"/>
      <c r="C57" s="76"/>
      <c r="D57" s="76"/>
      <c r="E57" s="76"/>
    </row>
    <row r="58" spans="1:5" ht="18">
      <c r="A58" s="77" t="s">
        <v>133</v>
      </c>
      <c r="B58" s="78"/>
      <c r="C58" s="78"/>
      <c r="D58" s="78"/>
      <c r="E58" s="78"/>
    </row>
    <row r="59" spans="1:5">
      <c r="A59" s="71" t="s">
        <v>159</v>
      </c>
      <c r="B59" s="70"/>
      <c r="C59" s="82"/>
    </row>
    <row r="60" spans="1:5">
      <c r="A60" s="71" t="s">
        <v>160</v>
      </c>
      <c r="B60" s="70"/>
      <c r="C60" s="82"/>
    </row>
    <row r="61" spans="1:5" ht="10" customHeight="1">
      <c r="A61" s="76"/>
      <c r="B61" s="76"/>
      <c r="C61" s="76"/>
      <c r="D61" s="76"/>
      <c r="E61" s="79"/>
    </row>
    <row r="62" spans="1:5">
      <c r="A62" s="71" t="s">
        <v>134</v>
      </c>
      <c r="B62" s="70"/>
      <c r="C62" s="82"/>
    </row>
    <row r="63" spans="1:5">
      <c r="A63" s="71" t="s">
        <v>135</v>
      </c>
      <c r="B63" s="70"/>
      <c r="C63" s="82"/>
    </row>
    <row r="64" spans="1:5" ht="10" customHeight="1">
      <c r="A64" s="76"/>
      <c r="B64" s="76"/>
      <c r="C64" s="76"/>
      <c r="D64" s="76"/>
      <c r="E64" s="79"/>
    </row>
    <row r="65" spans="1:5">
      <c r="A65" s="71" t="s">
        <v>136</v>
      </c>
      <c r="B65" s="70"/>
      <c r="C65" s="82"/>
    </row>
    <row r="66" spans="1:5">
      <c r="A66" s="71" t="s">
        <v>143</v>
      </c>
      <c r="B66" s="70"/>
      <c r="C66" s="82"/>
    </row>
    <row r="67" spans="1:5">
      <c r="A67" s="71" t="s">
        <v>137</v>
      </c>
      <c r="B67" s="70"/>
      <c r="C67" s="82"/>
    </row>
    <row r="68" spans="1:5" ht="10" customHeight="1">
      <c r="A68" s="76"/>
      <c r="B68" s="76"/>
      <c r="C68" s="76"/>
      <c r="D68" s="76"/>
      <c r="E68" s="76"/>
    </row>
    <row r="69" spans="1:5">
      <c r="A69" s="76" t="s">
        <v>162</v>
      </c>
      <c r="B69" s="76"/>
      <c r="C69" s="76"/>
      <c r="D69" s="76"/>
      <c r="E69" s="76"/>
    </row>
    <row r="70" spans="1:5">
      <c r="A70" s="76"/>
      <c r="B70" s="80" t="s">
        <v>163</v>
      </c>
      <c r="C70" s="76"/>
      <c r="D70" s="76"/>
      <c r="E70" s="76"/>
    </row>
    <row r="71" spans="1:5">
      <c r="A71" s="76"/>
      <c r="B71" s="86" t="s">
        <v>164</v>
      </c>
      <c r="C71" s="76"/>
      <c r="D71" s="76"/>
      <c r="E71" s="76"/>
    </row>
    <row r="72" spans="1:5">
      <c r="A72" s="76"/>
      <c r="B72" s="86" t="s">
        <v>165</v>
      </c>
      <c r="C72" s="76"/>
      <c r="D72" s="76"/>
      <c r="E72" s="76"/>
    </row>
    <row r="73" spans="1:5">
      <c r="A73" s="76"/>
      <c r="B73" s="86" t="s">
        <v>166</v>
      </c>
      <c r="C73" s="76"/>
      <c r="D73" s="76"/>
      <c r="E73" s="76"/>
    </row>
    <row r="74" spans="1:5">
      <c r="A74" s="76"/>
      <c r="B74" s="80" t="s">
        <v>167</v>
      </c>
      <c r="C74" s="76"/>
      <c r="D74" s="76"/>
      <c r="E74" s="76"/>
    </row>
    <row r="75" spans="1:5">
      <c r="A75" s="76"/>
      <c r="B75" s="80" t="s">
        <v>168</v>
      </c>
      <c r="C75" s="76"/>
      <c r="D75" s="76"/>
      <c r="E75" s="76"/>
    </row>
    <row r="76" spans="1:5">
      <c r="A76" s="76"/>
      <c r="B76" s="80" t="s">
        <v>169</v>
      </c>
      <c r="C76" s="76"/>
      <c r="D76" s="76"/>
      <c r="E76" s="76"/>
    </row>
    <row r="77" spans="1:5">
      <c r="A77" s="76"/>
      <c r="B77" s="80" t="s">
        <v>170</v>
      </c>
      <c r="C77" s="76"/>
      <c r="D77" s="76"/>
      <c r="E77" s="76"/>
    </row>
    <row r="78" spans="1:5">
      <c r="A78" s="76"/>
      <c r="B78" s="80" t="s">
        <v>171</v>
      </c>
      <c r="C78" s="76"/>
      <c r="D78" s="76"/>
      <c r="E78" s="76"/>
    </row>
    <row r="79" spans="1:5" ht="18" customHeight="1">
      <c r="A79" s="75"/>
      <c r="B79" s="101" t="s">
        <v>193</v>
      </c>
      <c r="E79" s="76"/>
    </row>
    <row r="80" spans="1:5" ht="17.5">
      <c r="A80" s="101"/>
      <c r="B80" s="101" t="s">
        <v>194</v>
      </c>
      <c r="C80" s="101"/>
      <c r="D80" s="101"/>
      <c r="E80" s="78"/>
    </row>
    <row r="81" spans="1:4">
      <c r="A81" s="101"/>
      <c r="B81" s="101"/>
      <c r="C81" s="101"/>
      <c r="D81" s="101"/>
    </row>
    <row r="82" spans="1:4" ht="18">
      <c r="A82" s="77" t="s">
        <v>138</v>
      </c>
      <c r="B82" s="78"/>
      <c r="C82" s="78"/>
      <c r="D82" s="78"/>
    </row>
    <row r="83" spans="1:4">
      <c r="A83" s="71" t="s">
        <v>139</v>
      </c>
      <c r="B83" s="70"/>
      <c r="C83" s="83" t="s">
        <v>140</v>
      </c>
    </row>
  </sheetData>
  <mergeCells count="1">
    <mergeCell ref="D18:E18"/>
  </mergeCells>
  <hyperlinks>
    <hyperlink ref="D18" r:id="rId1" location="scottishlocalgovernmentfinancialstatistics" xr:uid="{00000000-0004-0000-0100-000001000000}"/>
    <hyperlink ref="E16" r:id="rId2" xr:uid="{00000000-0004-0000-0100-000002000000}"/>
    <hyperlink ref="C83" r:id="rId3" xr:uid="{58613F2B-42C9-4AB0-B1E4-9E8FA8328DBF}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14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191</v>
      </c>
      <c r="D9" s="52">
        <v>18</v>
      </c>
      <c r="E9" s="52">
        <v>1091</v>
      </c>
      <c r="F9" s="52">
        <v>2729</v>
      </c>
      <c r="G9" s="52">
        <v>409</v>
      </c>
      <c r="H9" s="46"/>
      <c r="I9" s="47">
        <f>SUM(C9:G9)</f>
        <v>4438</v>
      </c>
      <c r="K9" s="57">
        <v>4438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-70</v>
      </c>
      <c r="F11" s="52">
        <v>-7952</v>
      </c>
      <c r="G11" s="52">
        <v>-3</v>
      </c>
      <c r="H11" s="46"/>
      <c r="I11" s="47">
        <f>SUM(C11:G11)</f>
        <v>-8025</v>
      </c>
      <c r="K11" s="57">
        <v>-8025</v>
      </c>
      <c r="L11" s="57">
        <f>K11-I11</f>
        <v>0</v>
      </c>
    </row>
    <row r="12" spans="2:12" s="42" customFormat="1" ht="16" customHeight="1">
      <c r="B12" s="43" t="s">
        <v>100</v>
      </c>
      <c r="C12" s="52">
        <v>2668</v>
      </c>
      <c r="D12" s="52">
        <v>2</v>
      </c>
      <c r="E12" s="52">
        <v>20526</v>
      </c>
      <c r="F12" s="52">
        <v>101909</v>
      </c>
      <c r="G12" s="52">
        <v>3321</v>
      </c>
      <c r="H12" s="56">
        <v>65138</v>
      </c>
      <c r="I12" s="47">
        <f>SUM(C12:H12)</f>
        <v>193564</v>
      </c>
      <c r="K12" s="57">
        <f>K13-SUM(K9,K11)</f>
        <v>193564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2859</v>
      </c>
      <c r="D13" s="47">
        <f>SUM(D9,D11:D12)</f>
        <v>20</v>
      </c>
      <c r="E13" s="47">
        <f>SUM(E9,E11:E12)</f>
        <v>21547</v>
      </c>
      <c r="F13" s="47">
        <f>SUM(F9,F11:F12)</f>
        <v>96686</v>
      </c>
      <c r="G13" s="47">
        <f>SUM(G9,G11:G12)</f>
        <v>3727</v>
      </c>
      <c r="H13" s="47">
        <f>H12</f>
        <v>65138</v>
      </c>
      <c r="I13" s="47">
        <f>SUM(I9,I11:I12)</f>
        <v>189977</v>
      </c>
      <c r="K13" s="51">
        <v>189977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2859</v>
      </c>
      <c r="D15" s="47">
        <f>D13+D18</f>
        <v>20</v>
      </c>
      <c r="E15" s="47">
        <f>E13+E18</f>
        <v>21547</v>
      </c>
      <c r="F15" s="47">
        <f>F13+F18</f>
        <v>96686</v>
      </c>
      <c r="G15" s="47">
        <f>G13+G18</f>
        <v>3727</v>
      </c>
      <c r="H15" s="47">
        <f>H13</f>
        <v>65138</v>
      </c>
      <c r="I15" s="47">
        <f>I13+I18</f>
        <v>189977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46"/>
      <c r="I18" s="47">
        <f>SUM(C18:G18)</f>
        <v>0</v>
      </c>
      <c r="K18" s="57">
        <v>0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-65138</v>
      </c>
      <c r="G20" s="52">
        <v>0</v>
      </c>
      <c r="H20" s="46"/>
      <c r="I20" s="47">
        <f>SUM(C20:G20)</f>
        <v>-65138</v>
      </c>
      <c r="K20" s="57">
        <v>-65138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-1081</v>
      </c>
      <c r="D21" s="52">
        <v>0</v>
      </c>
      <c r="E21" s="52">
        <v>-825</v>
      </c>
      <c r="F21" s="52">
        <v>-26100</v>
      </c>
      <c r="G21" s="52">
        <v>-3204</v>
      </c>
      <c r="H21" s="46"/>
      <c r="I21" s="47">
        <f>SUM(C21:G21)</f>
        <v>-31210</v>
      </c>
      <c r="K21" s="57">
        <f>K22-K18-K20</f>
        <v>-31210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-1081</v>
      </c>
      <c r="D22" s="47">
        <f>SUM(D18,D20:D21)</f>
        <v>0</v>
      </c>
      <c r="E22" s="47">
        <f>SUM(E18,E20:E21)</f>
        <v>-825</v>
      </c>
      <c r="F22" s="47">
        <f>SUM(F18,F20:F21)</f>
        <v>-91238</v>
      </c>
      <c r="G22" s="47">
        <f>SUM(G18,G20:G21)</f>
        <v>-3204</v>
      </c>
      <c r="H22" s="46"/>
      <c r="I22" s="47">
        <f>SUM(I18,I20:I21)</f>
        <v>-96348</v>
      </c>
      <c r="K22" s="51">
        <v>-96348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-1081</v>
      </c>
      <c r="D24" s="47">
        <f>D22-D18</f>
        <v>0</v>
      </c>
      <c r="E24" s="47">
        <f>E22-E18</f>
        <v>-825</v>
      </c>
      <c r="F24" s="47">
        <f>F22-F18</f>
        <v>-91238</v>
      </c>
      <c r="G24" s="47">
        <f>G22-G18</f>
        <v>-3204</v>
      </c>
      <c r="H24" s="46"/>
      <c r="I24" s="47">
        <f>I22-I18</f>
        <v>-96348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1778</v>
      </c>
      <c r="D26" s="50">
        <f>D13+D22</f>
        <v>20</v>
      </c>
      <c r="E26" s="50">
        <f>E13+E22</f>
        <v>20722</v>
      </c>
      <c r="F26" s="50">
        <f>F13+F22</f>
        <v>5448</v>
      </c>
      <c r="G26" s="50">
        <f>G13+G22</f>
        <v>523</v>
      </c>
      <c r="H26" s="50">
        <f>H13</f>
        <v>65138</v>
      </c>
      <c r="I26" s="50">
        <f>I13+I22</f>
        <v>93629</v>
      </c>
      <c r="K26" s="51">
        <v>93629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466</v>
      </c>
      <c r="D39" s="52">
        <v>0</v>
      </c>
      <c r="E39" s="52">
        <v>2114</v>
      </c>
      <c r="F39" s="52">
        <v>68541</v>
      </c>
      <c r="G39" s="52">
        <v>85</v>
      </c>
      <c r="H39" s="46"/>
      <c r="I39" s="47">
        <f>SUM(C39:G39)</f>
        <v>71206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636</v>
      </c>
      <c r="F42" s="52">
        <v>6143</v>
      </c>
      <c r="G42" s="46"/>
      <c r="H42" s="46"/>
      <c r="I42" s="47">
        <f>SUM(E42:F42)</f>
        <v>6779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0</v>
      </c>
      <c r="G43" s="46"/>
      <c r="H43" s="46"/>
      <c r="I43" s="47">
        <f>SUM(E43:F43)</f>
        <v>0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51367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7830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32087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4850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552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96686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7950</v>
      </c>
      <c r="F57" s="52">
        <v>10454</v>
      </c>
      <c r="G57" s="46"/>
      <c r="H57" s="46"/>
      <c r="I57" s="47">
        <f>SUM(E57:F57)</f>
        <v>18404</v>
      </c>
    </row>
    <row r="58" spans="2:22" s="42" customFormat="1" ht="16" customHeight="1">
      <c r="B58" s="26" t="s">
        <v>78</v>
      </c>
      <c r="C58" s="46"/>
      <c r="D58" s="46"/>
      <c r="E58" s="53">
        <v>5679</v>
      </c>
      <c r="F58" s="53">
        <v>34171</v>
      </c>
      <c r="G58" s="46"/>
      <c r="H58" s="46"/>
      <c r="I58" s="47">
        <f>SUM(E58:F58)</f>
        <v>39850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1444</v>
      </c>
      <c r="F59" s="52">
        <v>32336</v>
      </c>
      <c r="G59" s="46"/>
      <c r="H59" s="46"/>
      <c r="I59" s="47">
        <f>SUM(E59:F59)</f>
        <v>33780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29555</v>
      </c>
      <c r="G60" s="46"/>
      <c r="H60" s="46"/>
      <c r="I60" s="47">
        <f>F60</f>
        <v>29555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0</v>
      </c>
      <c r="F61" s="46"/>
      <c r="G61" s="46"/>
      <c r="H61" s="46"/>
      <c r="I61" s="47">
        <f>E61</f>
        <v>0</v>
      </c>
    </row>
    <row r="62" spans="2:22" s="42" customFormat="1" ht="16" customHeight="1">
      <c r="B62" s="62" t="s">
        <v>70</v>
      </c>
      <c r="C62" s="46"/>
      <c r="D62" s="46"/>
      <c r="E62" s="52">
        <v>4043</v>
      </c>
      <c r="F62" s="46"/>
      <c r="G62" s="46"/>
      <c r="H62" s="46"/>
      <c r="I62" s="47">
        <f>E62</f>
        <v>4043</v>
      </c>
    </row>
    <row r="63" spans="2:22" s="42" customFormat="1" ht="16" customHeight="1">
      <c r="B63" s="26" t="s">
        <v>60</v>
      </c>
      <c r="C63" s="46"/>
      <c r="D63" s="46"/>
      <c r="E63" s="53">
        <v>5892</v>
      </c>
      <c r="F63" s="53">
        <v>50796</v>
      </c>
      <c r="G63" s="46"/>
      <c r="H63" s="46"/>
      <c r="I63" s="47">
        <f>SUM(E63:F63)</f>
        <v>56688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113</v>
      </c>
      <c r="F64" s="52">
        <v>43067</v>
      </c>
      <c r="G64" s="46"/>
      <c r="H64" s="46"/>
      <c r="I64" s="47">
        <f>SUM(E64:F64)</f>
        <v>43180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16648</v>
      </c>
      <c r="G65" s="46"/>
      <c r="H65" s="46"/>
      <c r="I65" s="47">
        <f>F65</f>
        <v>16648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167</v>
      </c>
      <c r="F66" s="52">
        <v>4528</v>
      </c>
      <c r="G66" s="46"/>
      <c r="H66" s="46"/>
      <c r="I66" s="47">
        <f>SUM(E66:F66)</f>
        <v>4695</v>
      </c>
    </row>
    <row r="67" spans="2:22" s="42" customFormat="1" ht="16" customHeight="1">
      <c r="B67" s="62" t="s">
        <v>72</v>
      </c>
      <c r="C67" s="46"/>
      <c r="D67" s="46"/>
      <c r="E67" s="52">
        <v>197</v>
      </c>
      <c r="F67" s="46"/>
      <c r="G67" s="46"/>
      <c r="H67" s="46"/>
      <c r="I67" s="47">
        <f>E67</f>
        <v>197</v>
      </c>
    </row>
    <row r="68" spans="2:22" s="42" customFormat="1" ht="16" customHeight="1">
      <c r="B68" s="62" t="s">
        <v>52</v>
      </c>
      <c r="C68" s="46"/>
      <c r="D68" s="46"/>
      <c r="E68" s="52">
        <v>4949</v>
      </c>
      <c r="F68" s="46"/>
      <c r="G68" s="46"/>
      <c r="H68" s="46"/>
      <c r="I68" s="47">
        <f>E68</f>
        <v>4949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7673</v>
      </c>
      <c r="F72" s="52">
        <v>8127</v>
      </c>
      <c r="G72" s="46"/>
      <c r="H72" s="46"/>
      <c r="I72" s="47">
        <f>SUM(E72:F72)</f>
        <v>15800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5195</v>
      </c>
      <c r="F73" s="53">
        <v>13591</v>
      </c>
      <c r="G73" s="46"/>
      <c r="H73" s="46"/>
      <c r="I73" s="47">
        <f>SUM(E73:F73)</f>
        <v>18786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417</v>
      </c>
      <c r="G74" s="46"/>
      <c r="H74" s="46"/>
      <c r="I74" s="47">
        <f>F74</f>
        <v>417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10271</v>
      </c>
      <c r="G75" s="46"/>
      <c r="H75" s="46"/>
      <c r="I75" s="47">
        <f>F75</f>
        <v>10271</v>
      </c>
    </row>
    <row r="76" spans="2:22" s="42" customFormat="1" ht="16" customHeight="1">
      <c r="B76" s="28" t="s">
        <v>59</v>
      </c>
      <c r="C76" s="46"/>
      <c r="D76" s="46"/>
      <c r="E76" s="52">
        <v>1427</v>
      </c>
      <c r="F76" s="52">
        <v>11856</v>
      </c>
      <c r="G76" s="46"/>
      <c r="H76" s="46"/>
      <c r="I76" s="47">
        <f>SUM(E76:F76)</f>
        <v>13283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1233</v>
      </c>
      <c r="G77" s="46"/>
      <c r="H77" s="46"/>
      <c r="I77" s="47">
        <f>F77</f>
        <v>1233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3692</v>
      </c>
      <c r="G78" s="46"/>
      <c r="H78" s="46"/>
      <c r="I78" s="47">
        <f>F78</f>
        <v>3692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0</v>
      </c>
      <c r="F82" s="46"/>
      <c r="G82" s="46"/>
      <c r="H82" s="46"/>
      <c r="I82" s="47">
        <f>E82</f>
        <v>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3692</v>
      </c>
      <c r="F83" s="46"/>
      <c r="G83" s="46"/>
      <c r="H83" s="46"/>
      <c r="I83" s="47">
        <f>E83</f>
        <v>3692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5829</v>
      </c>
      <c r="F84" s="53">
        <v>39853</v>
      </c>
      <c r="G84" s="46"/>
      <c r="H84" s="46"/>
      <c r="I84" s="47">
        <f>SUM(E84:F84)</f>
        <v>45682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94</v>
      </c>
      <c r="F85" s="52">
        <v>32347</v>
      </c>
      <c r="G85" s="46"/>
      <c r="H85" s="46"/>
      <c r="I85" s="47">
        <f>SUM(E85:F85)</f>
        <v>32441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0</v>
      </c>
      <c r="G86" s="46"/>
      <c r="H86" s="46"/>
      <c r="I86" s="47">
        <f>F86</f>
        <v>0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15559</v>
      </c>
      <c r="G87" s="46"/>
      <c r="H87" s="46"/>
      <c r="I87" s="47">
        <f>F87</f>
        <v>15559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2972</v>
      </c>
      <c r="G88" s="46"/>
      <c r="H88" s="46"/>
      <c r="I88" s="47">
        <f>F88</f>
        <v>2972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16690</v>
      </c>
      <c r="G89" s="46"/>
      <c r="H89" s="46"/>
      <c r="I89" s="47">
        <f>F89</f>
        <v>16690</v>
      </c>
    </row>
    <row r="90" spans="2:11" s="42" customFormat="1" ht="16" customHeight="1">
      <c r="B90" s="32" t="s">
        <v>55</v>
      </c>
      <c r="C90" s="46"/>
      <c r="D90" s="46"/>
      <c r="E90" s="52">
        <v>167</v>
      </c>
      <c r="F90" s="52">
        <v>4388</v>
      </c>
      <c r="G90" s="46"/>
      <c r="H90" s="46"/>
      <c r="I90" s="47">
        <f>SUM(E90:F90)</f>
        <v>4555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28</v>
      </c>
      <c r="F91" s="52">
        <v>574</v>
      </c>
      <c r="G91" s="46"/>
      <c r="H91" s="46"/>
      <c r="I91" s="47">
        <f>SUM(E91:F91)</f>
        <v>602</v>
      </c>
    </row>
    <row r="92" spans="2:11" s="42" customFormat="1" ht="16" customHeight="1">
      <c r="B92" s="35" t="s">
        <v>74</v>
      </c>
      <c r="C92" s="46"/>
      <c r="D92" s="46"/>
      <c r="E92" s="52">
        <v>329</v>
      </c>
      <c r="F92" s="52">
        <v>912</v>
      </c>
      <c r="G92" s="46"/>
      <c r="H92" s="46"/>
      <c r="I92" s="47">
        <f>SUM(E92:F92)</f>
        <v>1241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75</v>
      </c>
      <c r="G93" s="46"/>
      <c r="H93" s="46"/>
      <c r="I93" s="47">
        <f>F93</f>
        <v>75</v>
      </c>
    </row>
    <row r="94" spans="2:11" s="42" customFormat="1" ht="16" customHeight="1">
      <c r="B94" s="62" t="s">
        <v>72</v>
      </c>
      <c r="C94" s="46"/>
      <c r="D94" s="46"/>
      <c r="E94" s="52">
        <v>197</v>
      </c>
      <c r="F94" s="46"/>
      <c r="G94" s="46"/>
      <c r="H94" s="46"/>
      <c r="I94" s="47">
        <f>E94</f>
        <v>197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4949</v>
      </c>
      <c r="F95" s="46"/>
      <c r="G95" s="46"/>
      <c r="H95" s="46"/>
      <c r="I95" s="47">
        <f>E95</f>
        <v>4949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-10587</v>
      </c>
      <c r="G100" s="46"/>
      <c r="H100" s="46"/>
      <c r="I100" s="47">
        <f>SUM(E100:F100)</f>
        <v>-10587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-1481</v>
      </c>
      <c r="G101" s="46"/>
      <c r="H101" s="46"/>
      <c r="I101" s="47">
        <f>SUM(E101:F101)</f>
        <v>-1481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-20</v>
      </c>
      <c r="G102" s="46"/>
      <c r="H102" s="46"/>
      <c r="I102" s="47">
        <f>F102</f>
        <v>-20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192</v>
      </c>
      <c r="F106" s="89">
        <f>F58-F59</f>
        <v>1835</v>
      </c>
      <c r="G106" s="90"/>
      <c r="H106" s="90"/>
      <c r="I106" s="89">
        <f>SUM(E106:F106)</f>
        <v>2027</v>
      </c>
    </row>
    <row r="107" spans="2:22" ht="14.5">
      <c r="B107" s="93"/>
      <c r="C107" s="88"/>
      <c r="D107" s="88"/>
      <c r="E107" s="89">
        <f>E63-SUM(E64,E66:E68)</f>
        <v>466</v>
      </c>
      <c r="F107" s="89">
        <f>F63-SUM(F64,F66)</f>
        <v>3201</v>
      </c>
      <c r="G107" s="90"/>
      <c r="H107" s="90"/>
      <c r="I107" s="89">
        <f>SUM(E107:F107)</f>
        <v>3667</v>
      </c>
    </row>
    <row r="108" spans="2:22" ht="14.5">
      <c r="B108" s="93"/>
      <c r="C108" s="88"/>
      <c r="D108" s="88"/>
      <c r="E108" s="89">
        <f>E73-SUM(E76,E82:E83)</f>
        <v>76</v>
      </c>
      <c r="F108" s="89">
        <f>F73-F76</f>
        <v>1735</v>
      </c>
      <c r="G108" s="90"/>
      <c r="H108" s="90"/>
      <c r="I108" s="89">
        <f>SUM(E108:F108)</f>
        <v>1811</v>
      </c>
    </row>
    <row r="109" spans="2:22" ht="14.5">
      <c r="B109" s="93"/>
      <c r="C109" s="88"/>
      <c r="D109" s="88"/>
      <c r="E109" s="89">
        <f>E84-SUM(E85,E90:E92,E94:E95)</f>
        <v>65</v>
      </c>
      <c r="F109" s="89">
        <f>F84-SUM(F85, F90:F93)</f>
        <v>1557</v>
      </c>
      <c r="G109" s="90"/>
      <c r="H109" s="90"/>
      <c r="I109" s="89">
        <f>SUM(E109:F109)</f>
        <v>1622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29" priority="1">
      <formula>$E$3&lt;&gt;0</formula>
    </cfRule>
  </conditionalFormatting>
  <conditionalFormatting sqref="K9:L9 K11:L13 K18:L18 K26:L26 K20:L22">
    <cfRule type="expression" dxfId="128" priority="3">
      <formula>$L9&lt;&gt;0</formula>
    </cfRule>
  </conditionalFormatting>
  <conditionalFormatting sqref="K6:L7">
    <cfRule type="expression" dxfId="127" priority="2">
      <formula>SUM($L$9:$L$26)&lt;&gt;0</formula>
    </cfRule>
  </conditionalFormatting>
  <conditionalFormatting sqref="K36 K39 K54 K58 K60 K63 K65 E69:F69 K72:K73 K76 K82:K85 K90 K94:K95 E96:F96 K99:K102 E104:F104">
    <cfRule type="cellIs" dxfId="12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25" priority="8">
      <formula>VLOOKUP($B$3,#REF!, 9, FALSE)="No"</formula>
    </cfRule>
  </conditionalFormatting>
  <dataValidations count="4">
    <dataValidation type="list" allowBlank="1" showInputMessage="1" showErrorMessage="1" sqref="H3" xr:uid="{00000000-0002-0000-09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9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9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9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15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178</v>
      </c>
      <c r="D9" s="52">
        <v>28</v>
      </c>
      <c r="E9" s="52">
        <v>1126</v>
      </c>
      <c r="F9" s="52">
        <v>3752</v>
      </c>
      <c r="G9" s="52">
        <v>0</v>
      </c>
      <c r="H9" s="46"/>
      <c r="I9" s="47">
        <f>SUM(C9:G9)</f>
        <v>5084</v>
      </c>
      <c r="K9" s="57">
        <v>5084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46"/>
      <c r="I11" s="47">
        <f>SUM(C11:G11)</f>
        <v>0</v>
      </c>
      <c r="K11" s="57">
        <v>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1842</v>
      </c>
      <c r="D12" s="52">
        <v>17</v>
      </c>
      <c r="E12" s="52">
        <v>36331</v>
      </c>
      <c r="F12" s="52">
        <v>115851</v>
      </c>
      <c r="G12" s="52">
        <v>5104</v>
      </c>
      <c r="H12" s="56">
        <v>83575</v>
      </c>
      <c r="I12" s="47">
        <f>SUM(C12:H12)</f>
        <v>242720</v>
      </c>
      <c r="K12" s="57">
        <f>K13-SUM(K9,K11)</f>
        <v>242720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2020</v>
      </c>
      <c r="D13" s="47">
        <f>SUM(D9,D11:D12)</f>
        <v>45</v>
      </c>
      <c r="E13" s="47">
        <f>SUM(E9,E11:E12)</f>
        <v>37457</v>
      </c>
      <c r="F13" s="47">
        <f>SUM(F9,F11:F12)</f>
        <v>119603</v>
      </c>
      <c r="G13" s="47">
        <f>SUM(G9,G11:G12)</f>
        <v>5104</v>
      </c>
      <c r="H13" s="47">
        <f>H12</f>
        <v>83575</v>
      </c>
      <c r="I13" s="47">
        <f>SUM(I9,I11:I12)</f>
        <v>247804</v>
      </c>
      <c r="K13" s="51">
        <v>247804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1994</v>
      </c>
      <c r="D15" s="47">
        <f>D13+D18</f>
        <v>45</v>
      </c>
      <c r="E15" s="47">
        <f>E13+E18</f>
        <v>37279</v>
      </c>
      <c r="F15" s="47">
        <f>F13+F18</f>
        <v>118719</v>
      </c>
      <c r="G15" s="47">
        <f>G13+G18</f>
        <v>4911</v>
      </c>
      <c r="H15" s="47">
        <f>H13</f>
        <v>83575</v>
      </c>
      <c r="I15" s="47">
        <f>I13+I18</f>
        <v>246523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-26</v>
      </c>
      <c r="D18" s="52">
        <v>0</v>
      </c>
      <c r="E18" s="52">
        <v>-178</v>
      </c>
      <c r="F18" s="52">
        <v>-884</v>
      </c>
      <c r="G18" s="52">
        <v>-193</v>
      </c>
      <c r="H18" s="46"/>
      <c r="I18" s="47">
        <f>SUM(C18:G18)</f>
        <v>-1281</v>
      </c>
      <c r="K18" s="57">
        <v>-1281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-1740</v>
      </c>
      <c r="D20" s="52">
        <v>0</v>
      </c>
      <c r="E20" s="52">
        <v>0</v>
      </c>
      <c r="F20" s="52">
        <v>-81835</v>
      </c>
      <c r="G20" s="52">
        <v>0</v>
      </c>
      <c r="H20" s="46"/>
      <c r="I20" s="47">
        <f>SUM(C20:G20)</f>
        <v>-83575</v>
      </c>
      <c r="K20" s="57">
        <v>-83575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-243</v>
      </c>
      <c r="D21" s="52">
        <v>0</v>
      </c>
      <c r="E21" s="52">
        <v>-1004</v>
      </c>
      <c r="F21" s="52">
        <v>-37912</v>
      </c>
      <c r="G21" s="52">
        <v>-4784</v>
      </c>
      <c r="H21" s="46"/>
      <c r="I21" s="47">
        <f>SUM(C21:G21)</f>
        <v>-43943</v>
      </c>
      <c r="K21" s="57">
        <f>K22-K18-K20</f>
        <v>-43943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-2009</v>
      </c>
      <c r="D22" s="47">
        <f>SUM(D18,D20:D21)</f>
        <v>0</v>
      </c>
      <c r="E22" s="47">
        <f>SUM(E18,E20:E21)</f>
        <v>-1182</v>
      </c>
      <c r="F22" s="47">
        <f>SUM(F18,F20:F21)</f>
        <v>-120631</v>
      </c>
      <c r="G22" s="47">
        <f>SUM(G18,G20:G21)</f>
        <v>-4977</v>
      </c>
      <c r="H22" s="46"/>
      <c r="I22" s="47">
        <f>SUM(I18,I20:I21)</f>
        <v>-128799</v>
      </c>
      <c r="K22" s="51">
        <v>-128799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-1983</v>
      </c>
      <c r="D24" s="47">
        <f>D22-D18</f>
        <v>0</v>
      </c>
      <c r="E24" s="47">
        <f>E22-E18</f>
        <v>-1004</v>
      </c>
      <c r="F24" s="47">
        <f>F22-F18</f>
        <v>-119747</v>
      </c>
      <c r="G24" s="47">
        <f>G22-G18</f>
        <v>-4784</v>
      </c>
      <c r="H24" s="46"/>
      <c r="I24" s="47">
        <f>I22-I18</f>
        <v>-127518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11</v>
      </c>
      <c r="D26" s="50">
        <f>D13+D22</f>
        <v>45</v>
      </c>
      <c r="E26" s="50">
        <f>E13+E22</f>
        <v>36275</v>
      </c>
      <c r="F26" s="50">
        <f>F13+F22</f>
        <v>-1028</v>
      </c>
      <c r="G26" s="50">
        <f>G13+G22</f>
        <v>127</v>
      </c>
      <c r="H26" s="50">
        <f>H13</f>
        <v>83575</v>
      </c>
      <c r="I26" s="50">
        <f>I13+I22</f>
        <v>119005</v>
      </c>
      <c r="K26" s="51">
        <v>119005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9435</v>
      </c>
      <c r="F39" s="52">
        <v>58898</v>
      </c>
      <c r="G39" s="52">
        <v>0</v>
      </c>
      <c r="H39" s="46"/>
      <c r="I39" s="47">
        <f>SUM(C39:G39)</f>
        <v>68333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0</v>
      </c>
      <c r="F42" s="52">
        <v>1797</v>
      </c>
      <c r="G42" s="46"/>
      <c r="H42" s="46"/>
      <c r="I42" s="47">
        <f>SUM(E42:F42)</f>
        <v>1797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1254</v>
      </c>
      <c r="G43" s="46"/>
      <c r="H43" s="46"/>
      <c r="I43" s="47">
        <f>SUM(E43:F43)</f>
        <v>1254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65459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8691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32370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9039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3160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118719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6724</v>
      </c>
      <c r="F57" s="52">
        <v>10780</v>
      </c>
      <c r="G57" s="46"/>
      <c r="H57" s="46"/>
      <c r="I57" s="47">
        <f>SUM(E57:F57)</f>
        <v>17504</v>
      </c>
    </row>
    <row r="58" spans="2:22" s="42" customFormat="1" ht="16" customHeight="1">
      <c r="B58" s="26" t="s">
        <v>78</v>
      </c>
      <c r="C58" s="46"/>
      <c r="D58" s="46"/>
      <c r="E58" s="53">
        <v>12037</v>
      </c>
      <c r="F58" s="53">
        <v>66246</v>
      </c>
      <c r="G58" s="46"/>
      <c r="H58" s="46"/>
      <c r="I58" s="47">
        <f>SUM(E58:F58)</f>
        <v>78283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4873</v>
      </c>
      <c r="F59" s="52">
        <v>44585</v>
      </c>
      <c r="G59" s="46"/>
      <c r="H59" s="46"/>
      <c r="I59" s="47">
        <f>SUM(E59:F59)</f>
        <v>49458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31025</v>
      </c>
      <c r="G60" s="46"/>
      <c r="H60" s="46"/>
      <c r="I60" s="47">
        <f>F60</f>
        <v>31025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247</v>
      </c>
      <c r="F61" s="46"/>
      <c r="G61" s="46"/>
      <c r="H61" s="46"/>
      <c r="I61" s="47">
        <f>E61</f>
        <v>247</v>
      </c>
    </row>
    <row r="62" spans="2:22" s="42" customFormat="1" ht="16" customHeight="1">
      <c r="B62" s="62" t="s">
        <v>70</v>
      </c>
      <c r="C62" s="46"/>
      <c r="D62" s="46"/>
      <c r="E62" s="52">
        <v>5896</v>
      </c>
      <c r="F62" s="46"/>
      <c r="G62" s="46"/>
      <c r="H62" s="46"/>
      <c r="I62" s="47">
        <f>E62</f>
        <v>5896</v>
      </c>
    </row>
    <row r="63" spans="2:22" s="42" customFormat="1" ht="16" customHeight="1">
      <c r="B63" s="26" t="s">
        <v>60</v>
      </c>
      <c r="C63" s="46"/>
      <c r="D63" s="46"/>
      <c r="E63" s="53">
        <v>17269</v>
      </c>
      <c r="F63" s="53">
        <v>37540</v>
      </c>
      <c r="G63" s="46"/>
      <c r="H63" s="46"/>
      <c r="I63" s="47">
        <f>SUM(E63:F63)</f>
        <v>54809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0</v>
      </c>
      <c r="F64" s="52">
        <v>24244</v>
      </c>
      <c r="G64" s="46"/>
      <c r="H64" s="46"/>
      <c r="I64" s="47">
        <f>SUM(E64:F64)</f>
        <v>24244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21859</v>
      </c>
      <c r="G65" s="46"/>
      <c r="H65" s="46"/>
      <c r="I65" s="47">
        <f>F65</f>
        <v>21859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2118</v>
      </c>
      <c r="F66" s="52">
        <v>4664</v>
      </c>
      <c r="G66" s="46"/>
      <c r="H66" s="46"/>
      <c r="I66" s="47">
        <f>SUM(E66:F66)</f>
        <v>6782</v>
      </c>
    </row>
    <row r="67" spans="2:22" s="42" customFormat="1" ht="16" customHeight="1">
      <c r="B67" s="62" t="s">
        <v>72</v>
      </c>
      <c r="C67" s="46"/>
      <c r="D67" s="46"/>
      <c r="E67" s="52">
        <v>600</v>
      </c>
      <c r="F67" s="46"/>
      <c r="G67" s="46"/>
      <c r="H67" s="46"/>
      <c r="I67" s="47">
        <f>E67</f>
        <v>600</v>
      </c>
    </row>
    <row r="68" spans="2:22" s="42" customFormat="1" ht="16" customHeight="1">
      <c r="B68" s="62" t="s">
        <v>52</v>
      </c>
      <c r="C68" s="46"/>
      <c r="D68" s="46"/>
      <c r="E68" s="52">
        <v>11721</v>
      </c>
      <c r="F68" s="46"/>
      <c r="G68" s="46"/>
      <c r="H68" s="46"/>
      <c r="I68" s="47">
        <f>E68</f>
        <v>11721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6314</v>
      </c>
      <c r="F72" s="52">
        <v>5221</v>
      </c>
      <c r="G72" s="46"/>
      <c r="H72" s="46"/>
      <c r="I72" s="47">
        <f>SUM(E72:F72)</f>
        <v>11535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11758</v>
      </c>
      <c r="F73" s="53">
        <v>49702</v>
      </c>
      <c r="G73" s="46"/>
      <c r="H73" s="46"/>
      <c r="I73" s="47">
        <f>SUM(E73:F73)</f>
        <v>61460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2990</v>
      </c>
      <c r="G74" s="46"/>
      <c r="H74" s="46"/>
      <c r="I74" s="47">
        <f>F74</f>
        <v>2990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25147</v>
      </c>
      <c r="G75" s="46"/>
      <c r="H75" s="46"/>
      <c r="I75" s="47">
        <f>F75</f>
        <v>25147</v>
      </c>
    </row>
    <row r="76" spans="2:22" s="42" customFormat="1" ht="16" customHeight="1">
      <c r="B76" s="28" t="s">
        <v>59</v>
      </c>
      <c r="C76" s="46"/>
      <c r="D76" s="46"/>
      <c r="E76" s="52">
        <v>4760</v>
      </c>
      <c r="F76" s="52">
        <v>33502</v>
      </c>
      <c r="G76" s="46"/>
      <c r="H76" s="46"/>
      <c r="I76" s="47">
        <f>SUM(E76:F76)</f>
        <v>38262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1424</v>
      </c>
      <c r="G77" s="46"/>
      <c r="H77" s="46"/>
      <c r="I77" s="47">
        <f>F77</f>
        <v>1424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601</v>
      </c>
      <c r="G78" s="46"/>
      <c r="H78" s="46"/>
      <c r="I78" s="47">
        <f>F78</f>
        <v>601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34</v>
      </c>
      <c r="G79" s="46"/>
      <c r="H79" s="46"/>
      <c r="I79" s="47">
        <f>F79</f>
        <v>34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1</v>
      </c>
      <c r="G80" s="46"/>
      <c r="H80" s="46"/>
      <c r="I80" s="47">
        <f>F80</f>
        <v>1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241</v>
      </c>
      <c r="F82" s="46"/>
      <c r="G82" s="46"/>
      <c r="H82" s="46"/>
      <c r="I82" s="47">
        <f>E82</f>
        <v>241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5760</v>
      </c>
      <c r="F83" s="46"/>
      <c r="G83" s="46"/>
      <c r="H83" s="46"/>
      <c r="I83" s="47">
        <f>E83</f>
        <v>5760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16954</v>
      </c>
      <c r="F84" s="53">
        <v>21572</v>
      </c>
      <c r="G84" s="46"/>
      <c r="H84" s="46"/>
      <c r="I84" s="47">
        <f>SUM(E84:F84)</f>
        <v>38526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0</v>
      </c>
      <c r="F85" s="52">
        <v>11815</v>
      </c>
      <c r="G85" s="46"/>
      <c r="H85" s="46"/>
      <c r="I85" s="47">
        <f>SUM(E85:F85)</f>
        <v>11815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218</v>
      </c>
      <c r="G86" s="46"/>
      <c r="H86" s="46"/>
      <c r="I86" s="47">
        <f>F86</f>
        <v>218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899</v>
      </c>
      <c r="G87" s="46"/>
      <c r="H87" s="46"/>
      <c r="I87" s="47">
        <f>F87</f>
        <v>899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1962</v>
      </c>
      <c r="G88" s="46"/>
      <c r="H88" s="46"/>
      <c r="I88" s="47">
        <f>F88</f>
        <v>1962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9853</v>
      </c>
      <c r="G89" s="46"/>
      <c r="H89" s="46"/>
      <c r="I89" s="47">
        <f>F89</f>
        <v>9853</v>
      </c>
    </row>
    <row r="90" spans="2:11" s="42" customFormat="1" ht="16" customHeight="1">
      <c r="B90" s="32" t="s">
        <v>55</v>
      </c>
      <c r="C90" s="46"/>
      <c r="D90" s="46"/>
      <c r="E90" s="52">
        <v>2048</v>
      </c>
      <c r="F90" s="52">
        <v>4185</v>
      </c>
      <c r="G90" s="46"/>
      <c r="H90" s="46"/>
      <c r="I90" s="47">
        <f>SUM(E90:F90)</f>
        <v>6233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233</v>
      </c>
      <c r="G91" s="46"/>
      <c r="H91" s="46"/>
      <c r="I91" s="47">
        <f>SUM(E91:F91)</f>
        <v>233</v>
      </c>
    </row>
    <row r="92" spans="2:11" s="42" customFormat="1" ht="16" customHeight="1">
      <c r="B92" s="35" t="s">
        <v>74</v>
      </c>
      <c r="C92" s="46"/>
      <c r="D92" s="46"/>
      <c r="E92" s="52">
        <v>0</v>
      </c>
      <c r="F92" s="52">
        <v>876</v>
      </c>
      <c r="G92" s="46"/>
      <c r="H92" s="46"/>
      <c r="I92" s="47">
        <f>SUM(E92:F92)</f>
        <v>876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306</v>
      </c>
      <c r="G93" s="46"/>
      <c r="H93" s="46"/>
      <c r="I93" s="47">
        <f>F93</f>
        <v>306</v>
      </c>
    </row>
    <row r="94" spans="2:11" s="42" customFormat="1" ht="16" customHeight="1">
      <c r="B94" s="62" t="s">
        <v>72</v>
      </c>
      <c r="C94" s="46"/>
      <c r="D94" s="46"/>
      <c r="E94" s="52">
        <v>586</v>
      </c>
      <c r="F94" s="46"/>
      <c r="G94" s="46"/>
      <c r="H94" s="46"/>
      <c r="I94" s="47">
        <f>E94</f>
        <v>586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11433</v>
      </c>
      <c r="F95" s="46"/>
      <c r="G95" s="46"/>
      <c r="H95" s="46"/>
      <c r="I95" s="47">
        <f>E95</f>
        <v>11433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-75</v>
      </c>
      <c r="G99" s="46"/>
      <c r="H99" s="46"/>
      <c r="I99" s="47">
        <f>SUM(E99:F99)</f>
        <v>-75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-5614</v>
      </c>
      <c r="G100" s="46"/>
      <c r="H100" s="46"/>
      <c r="I100" s="47">
        <f>SUM(E100:F100)</f>
        <v>-5614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-2391</v>
      </c>
      <c r="G101" s="46"/>
      <c r="H101" s="46"/>
      <c r="I101" s="47">
        <f>SUM(E101:F101)</f>
        <v>-2391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1021</v>
      </c>
      <c r="F106" s="89">
        <f>F58-F59</f>
        <v>21661</v>
      </c>
      <c r="G106" s="90"/>
      <c r="H106" s="90"/>
      <c r="I106" s="89">
        <f>SUM(E106:F106)</f>
        <v>22682</v>
      </c>
    </row>
    <row r="107" spans="2:22" ht="14.5">
      <c r="B107" s="93"/>
      <c r="C107" s="88"/>
      <c r="D107" s="88"/>
      <c r="E107" s="89">
        <f>E63-SUM(E64,E66:E68)</f>
        <v>2830</v>
      </c>
      <c r="F107" s="89">
        <f>F63-SUM(F64,F66)</f>
        <v>8632</v>
      </c>
      <c r="G107" s="90"/>
      <c r="H107" s="90"/>
      <c r="I107" s="89">
        <f>SUM(E107:F107)</f>
        <v>11462</v>
      </c>
    </row>
    <row r="108" spans="2:22" ht="14.5">
      <c r="B108" s="93"/>
      <c r="C108" s="88"/>
      <c r="D108" s="88"/>
      <c r="E108" s="89">
        <f>E73-SUM(E76,E82:E83)</f>
        <v>997</v>
      </c>
      <c r="F108" s="89">
        <f>F73-F76</f>
        <v>16200</v>
      </c>
      <c r="G108" s="90"/>
      <c r="H108" s="90"/>
      <c r="I108" s="89">
        <f>SUM(E108:F108)</f>
        <v>17197</v>
      </c>
    </row>
    <row r="109" spans="2:22" ht="14.5">
      <c r="B109" s="93"/>
      <c r="C109" s="88"/>
      <c r="D109" s="88"/>
      <c r="E109" s="89">
        <f>E84-SUM(E85,E90:E92,E94:E95)</f>
        <v>2887</v>
      </c>
      <c r="F109" s="89">
        <f>F84-SUM(F85, F90:F93)</f>
        <v>4157</v>
      </c>
      <c r="G109" s="90"/>
      <c r="H109" s="90"/>
      <c r="I109" s="89">
        <f>SUM(E109:F109)</f>
        <v>7044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24" priority="1">
      <formula>$E$3&lt;&gt;0</formula>
    </cfRule>
  </conditionalFormatting>
  <conditionalFormatting sqref="K9:L9 K11:L13 K18:L18 K26:L26 K20:L22">
    <cfRule type="expression" dxfId="123" priority="3">
      <formula>$L9&lt;&gt;0</formula>
    </cfRule>
  </conditionalFormatting>
  <conditionalFormatting sqref="K6:L7">
    <cfRule type="expression" dxfId="122" priority="2">
      <formula>SUM($L$9:$L$26)&lt;&gt;0</formula>
    </cfRule>
  </conditionalFormatting>
  <conditionalFormatting sqref="K36 K39 K54 K58 K60 K63 K65 E69:F69 K72:K73 K76 K82:K85 K90 K94:K95 E96:F96 K99:K102 E104:F104">
    <cfRule type="cellIs" dxfId="12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20" priority="8">
      <formula>VLOOKUP($B$3,#REF!, 9, FALSE)="No"</formula>
    </cfRule>
  </conditionalFormatting>
  <dataValidations count="4">
    <dataValidation type="list" allowBlank="1" showInputMessage="1" showErrorMessage="1" sqref="H3" xr:uid="{00000000-0002-0000-0A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A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A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A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16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25</v>
      </c>
      <c r="D9" s="52">
        <v>4</v>
      </c>
      <c r="E9" s="52">
        <v>777</v>
      </c>
      <c r="F9" s="52">
        <v>1620</v>
      </c>
      <c r="G9" s="52">
        <v>218</v>
      </c>
      <c r="H9" s="46"/>
      <c r="I9" s="47">
        <f>SUM(C9:G9)</f>
        <v>2644</v>
      </c>
      <c r="K9" s="57">
        <v>2644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-68</v>
      </c>
      <c r="D11" s="52">
        <v>0</v>
      </c>
      <c r="E11" s="52">
        <v>-13</v>
      </c>
      <c r="F11" s="52">
        <v>-1379</v>
      </c>
      <c r="G11" s="52">
        <v>0</v>
      </c>
      <c r="H11" s="46"/>
      <c r="I11" s="47">
        <f>SUM(C11:G11)</f>
        <v>-1460</v>
      </c>
      <c r="K11" s="57">
        <v>-1460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2205</v>
      </c>
      <c r="D12" s="52">
        <v>25</v>
      </c>
      <c r="E12" s="52">
        <v>25036</v>
      </c>
      <c r="F12" s="52">
        <v>74187</v>
      </c>
      <c r="G12" s="52">
        <v>3389</v>
      </c>
      <c r="H12" s="56">
        <v>80774</v>
      </c>
      <c r="I12" s="47">
        <f>SUM(C12:H12)</f>
        <v>185616</v>
      </c>
      <c r="K12" s="57">
        <f>K13-SUM(K9,K11)</f>
        <v>185616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2162</v>
      </c>
      <c r="D13" s="47">
        <f>SUM(D9,D11:D12)</f>
        <v>29</v>
      </c>
      <c r="E13" s="47">
        <f>SUM(E9,E11:E12)</f>
        <v>25800</v>
      </c>
      <c r="F13" s="47">
        <f>SUM(F9,F11:F12)</f>
        <v>74428</v>
      </c>
      <c r="G13" s="47">
        <f>SUM(G9,G11:G12)</f>
        <v>3607</v>
      </c>
      <c r="H13" s="47">
        <f>H12</f>
        <v>80774</v>
      </c>
      <c r="I13" s="47">
        <f>SUM(I9,I11:I12)</f>
        <v>186800</v>
      </c>
      <c r="K13" s="51">
        <v>186800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2162</v>
      </c>
      <c r="D15" s="47">
        <f>D13+D18</f>
        <v>29</v>
      </c>
      <c r="E15" s="47">
        <f>E13+E18</f>
        <v>25695</v>
      </c>
      <c r="F15" s="47">
        <f>F13+F18</f>
        <v>74022</v>
      </c>
      <c r="G15" s="47">
        <f>G13+G18</f>
        <v>3361</v>
      </c>
      <c r="H15" s="47">
        <f>H13</f>
        <v>80774</v>
      </c>
      <c r="I15" s="47">
        <f>I13+I18</f>
        <v>186043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-105</v>
      </c>
      <c r="F18" s="52">
        <v>-406</v>
      </c>
      <c r="G18" s="52">
        <v>-246</v>
      </c>
      <c r="H18" s="46"/>
      <c r="I18" s="47">
        <f>SUM(C18:G18)</f>
        <v>-757</v>
      </c>
      <c r="K18" s="57">
        <v>-757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-707</v>
      </c>
      <c r="D20" s="52">
        <v>0</v>
      </c>
      <c r="E20" s="52">
        <v>-24121</v>
      </c>
      <c r="F20" s="52">
        <v>-47112</v>
      </c>
      <c r="G20" s="52">
        <v>-193</v>
      </c>
      <c r="H20" s="46"/>
      <c r="I20" s="47">
        <f>SUM(C20:G20)</f>
        <v>-72133</v>
      </c>
      <c r="K20" s="57">
        <v>-72133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-655</v>
      </c>
      <c r="D21" s="52">
        <v>0</v>
      </c>
      <c r="E21" s="52">
        <v>-376</v>
      </c>
      <c r="F21" s="52">
        <v>-24337</v>
      </c>
      <c r="G21" s="52">
        <v>-2877</v>
      </c>
      <c r="H21" s="46"/>
      <c r="I21" s="47">
        <f>SUM(C21:G21)</f>
        <v>-28245</v>
      </c>
      <c r="K21" s="57">
        <f>K22-K18-K20</f>
        <v>-28245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-1362</v>
      </c>
      <c r="D22" s="47">
        <f>SUM(D18,D20:D21)</f>
        <v>0</v>
      </c>
      <c r="E22" s="47">
        <f>SUM(E18,E20:E21)</f>
        <v>-24602</v>
      </c>
      <c r="F22" s="47">
        <f>SUM(F18,F20:F21)</f>
        <v>-71855</v>
      </c>
      <c r="G22" s="47">
        <f>SUM(G18,G20:G21)</f>
        <v>-3316</v>
      </c>
      <c r="H22" s="46"/>
      <c r="I22" s="47">
        <f>SUM(I18,I20:I21)</f>
        <v>-101135</v>
      </c>
      <c r="K22" s="51">
        <v>-101135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-1362</v>
      </c>
      <c r="D24" s="47">
        <f>D22-D18</f>
        <v>0</v>
      </c>
      <c r="E24" s="47">
        <f>E22-E18</f>
        <v>-24497</v>
      </c>
      <c r="F24" s="47">
        <f>F22-F18</f>
        <v>-71449</v>
      </c>
      <c r="G24" s="47">
        <f>G22-G18</f>
        <v>-3070</v>
      </c>
      <c r="H24" s="46"/>
      <c r="I24" s="47">
        <f>I22-I18</f>
        <v>-100378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800</v>
      </c>
      <c r="D26" s="50">
        <f>D13+D22</f>
        <v>29</v>
      </c>
      <c r="E26" s="50">
        <f>E13+E22</f>
        <v>1198</v>
      </c>
      <c r="F26" s="50">
        <f>F13+F22</f>
        <v>2573</v>
      </c>
      <c r="G26" s="50">
        <f>G13+G22</f>
        <v>291</v>
      </c>
      <c r="H26" s="50">
        <f>H13</f>
        <v>80774</v>
      </c>
      <c r="I26" s="50">
        <f>I13+I22</f>
        <v>85665</v>
      </c>
      <c r="K26" s="51">
        <v>85665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6</v>
      </c>
      <c r="D39" s="52">
        <v>0</v>
      </c>
      <c r="E39" s="52">
        <v>5566</v>
      </c>
      <c r="F39" s="52">
        <v>37266</v>
      </c>
      <c r="G39" s="52">
        <v>318</v>
      </c>
      <c r="H39" s="46"/>
      <c r="I39" s="47">
        <f>SUM(C39:G39)</f>
        <v>43156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350</v>
      </c>
      <c r="F42" s="52">
        <v>2426</v>
      </c>
      <c r="G42" s="46"/>
      <c r="H42" s="46"/>
      <c r="I42" s="47">
        <f>SUM(E42:F42)</f>
        <v>2776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194</v>
      </c>
      <c r="F43" s="52">
        <v>1030</v>
      </c>
      <c r="G43" s="46"/>
      <c r="H43" s="46"/>
      <c r="I43" s="47">
        <f>SUM(E43:F43)</f>
        <v>1224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41088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6693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20671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4560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1010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74022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6655</v>
      </c>
      <c r="F57" s="52">
        <v>9006</v>
      </c>
      <c r="G57" s="46"/>
      <c r="H57" s="46"/>
      <c r="I57" s="47">
        <f>SUM(E57:F57)</f>
        <v>15661</v>
      </c>
    </row>
    <row r="58" spans="2:22" s="42" customFormat="1" ht="16" customHeight="1">
      <c r="B58" s="26" t="s">
        <v>78</v>
      </c>
      <c r="C58" s="46"/>
      <c r="D58" s="46"/>
      <c r="E58" s="53">
        <v>7172</v>
      </c>
      <c r="F58" s="53">
        <v>28649</v>
      </c>
      <c r="G58" s="46"/>
      <c r="H58" s="46"/>
      <c r="I58" s="47">
        <f>SUM(E58:F58)</f>
        <v>35821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3593</v>
      </c>
      <c r="F59" s="52">
        <v>22541</v>
      </c>
      <c r="G59" s="46"/>
      <c r="H59" s="46"/>
      <c r="I59" s="47">
        <f>SUM(E59:F59)</f>
        <v>26134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17024</v>
      </c>
      <c r="G60" s="46"/>
      <c r="H60" s="46"/>
      <c r="I60" s="47">
        <f>F60</f>
        <v>17024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110</v>
      </c>
      <c r="F61" s="46"/>
      <c r="G61" s="46"/>
      <c r="H61" s="46"/>
      <c r="I61" s="47">
        <f>E61</f>
        <v>110</v>
      </c>
    </row>
    <row r="62" spans="2:22" s="42" customFormat="1" ht="16" customHeight="1">
      <c r="B62" s="62" t="s">
        <v>70</v>
      </c>
      <c r="C62" s="46"/>
      <c r="D62" s="46"/>
      <c r="E62" s="52">
        <v>2911</v>
      </c>
      <c r="F62" s="46"/>
      <c r="G62" s="46"/>
      <c r="H62" s="46"/>
      <c r="I62" s="47">
        <f>E62</f>
        <v>2911</v>
      </c>
    </row>
    <row r="63" spans="2:22" s="42" customFormat="1" ht="16" customHeight="1">
      <c r="B63" s="26" t="s">
        <v>60</v>
      </c>
      <c r="C63" s="46"/>
      <c r="D63" s="46"/>
      <c r="E63" s="53">
        <v>10754</v>
      </c>
      <c r="F63" s="53">
        <v>33284</v>
      </c>
      <c r="G63" s="46"/>
      <c r="H63" s="46"/>
      <c r="I63" s="47">
        <f>SUM(E63:F63)</f>
        <v>44038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904</v>
      </c>
      <c r="F64" s="52">
        <v>25561</v>
      </c>
      <c r="G64" s="46"/>
      <c r="H64" s="46"/>
      <c r="I64" s="47">
        <f>SUM(E64:F64)</f>
        <v>26465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14991</v>
      </c>
      <c r="G65" s="46"/>
      <c r="H65" s="46"/>
      <c r="I65" s="47">
        <f>F65</f>
        <v>14991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1170</v>
      </c>
      <c r="F66" s="52">
        <v>4094</v>
      </c>
      <c r="G66" s="46"/>
      <c r="H66" s="46"/>
      <c r="I66" s="47">
        <f>SUM(E66:F66)</f>
        <v>5264</v>
      </c>
    </row>
    <row r="67" spans="2:22" s="42" customFormat="1" ht="16" customHeight="1">
      <c r="B67" s="62" t="s">
        <v>72</v>
      </c>
      <c r="C67" s="46"/>
      <c r="D67" s="46"/>
      <c r="E67" s="52">
        <v>838</v>
      </c>
      <c r="F67" s="46"/>
      <c r="G67" s="46"/>
      <c r="H67" s="46"/>
      <c r="I67" s="47">
        <f>E67</f>
        <v>838</v>
      </c>
    </row>
    <row r="68" spans="2:22" s="42" customFormat="1" ht="16" customHeight="1">
      <c r="B68" s="62" t="s">
        <v>52</v>
      </c>
      <c r="C68" s="46"/>
      <c r="D68" s="46"/>
      <c r="E68" s="52">
        <v>5669</v>
      </c>
      <c r="F68" s="46"/>
      <c r="G68" s="46"/>
      <c r="H68" s="46"/>
      <c r="I68" s="47">
        <f>E68</f>
        <v>5669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6641</v>
      </c>
      <c r="F72" s="52">
        <v>6013</v>
      </c>
      <c r="G72" s="46"/>
      <c r="H72" s="46"/>
      <c r="I72" s="47">
        <f>SUM(E72:F72)</f>
        <v>12654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6834</v>
      </c>
      <c r="F73" s="53">
        <v>19488</v>
      </c>
      <c r="G73" s="46"/>
      <c r="H73" s="46"/>
      <c r="I73" s="47">
        <f>SUM(E73:F73)</f>
        <v>26322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763</v>
      </c>
      <c r="G74" s="46"/>
      <c r="H74" s="46"/>
      <c r="I74" s="47">
        <f>F74</f>
        <v>763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12696</v>
      </c>
      <c r="G75" s="46"/>
      <c r="H75" s="46"/>
      <c r="I75" s="47">
        <f>F75</f>
        <v>12696</v>
      </c>
    </row>
    <row r="76" spans="2:22" s="42" customFormat="1" ht="16" customHeight="1">
      <c r="B76" s="28" t="s">
        <v>59</v>
      </c>
      <c r="C76" s="46"/>
      <c r="D76" s="46"/>
      <c r="E76" s="52">
        <v>3339</v>
      </c>
      <c r="F76" s="52">
        <v>16389</v>
      </c>
      <c r="G76" s="46"/>
      <c r="H76" s="46"/>
      <c r="I76" s="47">
        <f>SUM(E76:F76)</f>
        <v>19728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1923</v>
      </c>
      <c r="G77" s="46"/>
      <c r="H77" s="46"/>
      <c r="I77" s="47">
        <f>F77</f>
        <v>1923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474</v>
      </c>
      <c r="G78" s="46"/>
      <c r="H78" s="46"/>
      <c r="I78" s="47">
        <f>F78</f>
        <v>474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3</v>
      </c>
      <c r="G81" s="46"/>
      <c r="H81" s="46"/>
      <c r="I81" s="47">
        <f>F81</f>
        <v>3</v>
      </c>
    </row>
    <row r="82" spans="2:11" s="42" customFormat="1" ht="16" customHeight="1">
      <c r="B82" s="28" t="s">
        <v>71</v>
      </c>
      <c r="C82" s="46"/>
      <c r="D82" s="46"/>
      <c r="E82" s="52">
        <v>110</v>
      </c>
      <c r="F82" s="46"/>
      <c r="G82" s="46"/>
      <c r="H82" s="46"/>
      <c r="I82" s="47">
        <f>E82</f>
        <v>110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2911</v>
      </c>
      <c r="F83" s="46"/>
      <c r="G83" s="46"/>
      <c r="H83" s="46"/>
      <c r="I83" s="47">
        <f>E83</f>
        <v>2911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10717</v>
      </c>
      <c r="F84" s="53">
        <v>20755</v>
      </c>
      <c r="G84" s="46"/>
      <c r="H84" s="46"/>
      <c r="I84" s="47">
        <f>SUM(E84:F84)</f>
        <v>31472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898</v>
      </c>
      <c r="F85" s="52">
        <v>16958</v>
      </c>
      <c r="G85" s="46"/>
      <c r="H85" s="46"/>
      <c r="I85" s="47">
        <f>SUM(E85:F85)</f>
        <v>17856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0</v>
      </c>
      <c r="G86" s="46"/>
      <c r="H86" s="46"/>
      <c r="I86" s="47">
        <f>F86</f>
        <v>0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9263</v>
      </c>
      <c r="G87" s="46"/>
      <c r="H87" s="46"/>
      <c r="I87" s="47">
        <f>F87</f>
        <v>9263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2122</v>
      </c>
      <c r="G88" s="46"/>
      <c r="H88" s="46"/>
      <c r="I88" s="47">
        <f>F88</f>
        <v>2122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10938</v>
      </c>
      <c r="G89" s="46"/>
      <c r="H89" s="46"/>
      <c r="I89" s="47">
        <f>F89</f>
        <v>10938</v>
      </c>
    </row>
    <row r="90" spans="2:11" s="42" customFormat="1" ht="16" customHeight="1">
      <c r="B90" s="32" t="s">
        <v>55</v>
      </c>
      <c r="C90" s="46"/>
      <c r="D90" s="46"/>
      <c r="E90" s="52">
        <v>1170</v>
      </c>
      <c r="F90" s="52">
        <v>2738</v>
      </c>
      <c r="G90" s="46"/>
      <c r="H90" s="46"/>
      <c r="I90" s="47">
        <f>SUM(E90:F90)</f>
        <v>3908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52</v>
      </c>
      <c r="F91" s="52">
        <v>1291</v>
      </c>
      <c r="G91" s="46"/>
      <c r="H91" s="46"/>
      <c r="I91" s="47">
        <f>SUM(E91:F91)</f>
        <v>1343</v>
      </c>
    </row>
    <row r="92" spans="2:11" s="42" customFormat="1" ht="16" customHeight="1">
      <c r="B92" s="35" t="s">
        <v>74</v>
      </c>
      <c r="C92" s="46"/>
      <c r="D92" s="46"/>
      <c r="E92" s="52">
        <v>665</v>
      </c>
      <c r="F92" s="52">
        <v>-328</v>
      </c>
      <c r="G92" s="46"/>
      <c r="H92" s="46"/>
      <c r="I92" s="47">
        <f>SUM(E92:F92)</f>
        <v>337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96</v>
      </c>
      <c r="G93" s="46"/>
      <c r="H93" s="46"/>
      <c r="I93" s="47">
        <f>F93</f>
        <v>96</v>
      </c>
    </row>
    <row r="94" spans="2:11" s="42" customFormat="1" ht="16" customHeight="1">
      <c r="B94" s="62" t="s">
        <v>72</v>
      </c>
      <c r="C94" s="46"/>
      <c r="D94" s="46"/>
      <c r="E94" s="52">
        <v>838</v>
      </c>
      <c r="F94" s="46"/>
      <c r="G94" s="46"/>
      <c r="H94" s="46"/>
      <c r="I94" s="47">
        <f>E94</f>
        <v>838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5666</v>
      </c>
      <c r="F95" s="46"/>
      <c r="G95" s="46"/>
      <c r="H95" s="46"/>
      <c r="I95" s="47">
        <f>E95</f>
        <v>5666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-1</v>
      </c>
      <c r="G99" s="46"/>
      <c r="H99" s="46"/>
      <c r="I99" s="47">
        <f>SUM(E99:F99)</f>
        <v>-1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-1</v>
      </c>
      <c r="F100" s="53">
        <v>-868</v>
      </c>
      <c r="G100" s="46"/>
      <c r="H100" s="46"/>
      <c r="I100" s="47">
        <f>SUM(E100:F100)</f>
        <v>-869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-2</v>
      </c>
      <c r="F101" s="53">
        <v>-1563</v>
      </c>
      <c r="G101" s="46"/>
      <c r="H101" s="46"/>
      <c r="I101" s="47">
        <f>SUM(E101:F101)</f>
        <v>-1565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-113</v>
      </c>
      <c r="G102" s="46"/>
      <c r="H102" s="46"/>
      <c r="I102" s="47">
        <f>F102</f>
        <v>-113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558</v>
      </c>
      <c r="F106" s="89">
        <f>F58-F59</f>
        <v>6108</v>
      </c>
      <c r="G106" s="90"/>
      <c r="H106" s="90"/>
      <c r="I106" s="89">
        <f>SUM(E106:F106)</f>
        <v>6666</v>
      </c>
    </row>
    <row r="107" spans="2:22" ht="14.5">
      <c r="B107" s="93"/>
      <c r="C107" s="88"/>
      <c r="D107" s="88"/>
      <c r="E107" s="89">
        <f>E63-SUM(E64,E66:E68)</f>
        <v>2173</v>
      </c>
      <c r="F107" s="89">
        <f>F63-SUM(F64,F66)</f>
        <v>3629</v>
      </c>
      <c r="G107" s="90"/>
      <c r="H107" s="90"/>
      <c r="I107" s="89">
        <f>SUM(E107:F107)</f>
        <v>5802</v>
      </c>
    </row>
    <row r="108" spans="2:22" ht="14.5">
      <c r="B108" s="93"/>
      <c r="C108" s="88"/>
      <c r="D108" s="88"/>
      <c r="E108" s="89">
        <f>E73-SUM(E76,E82:E83)</f>
        <v>474</v>
      </c>
      <c r="F108" s="89">
        <f>F73-F76</f>
        <v>3099</v>
      </c>
      <c r="G108" s="90"/>
      <c r="H108" s="90"/>
      <c r="I108" s="89">
        <f>SUM(E108:F108)</f>
        <v>3573</v>
      </c>
    </row>
    <row r="109" spans="2:22" ht="14.5">
      <c r="B109" s="93"/>
      <c r="C109" s="88"/>
      <c r="D109" s="88"/>
      <c r="E109" s="89">
        <f>E84-SUM(E85,E90:E92,E94:E95)</f>
        <v>1428</v>
      </c>
      <c r="F109" s="89">
        <f>F84-SUM(F85, F90:F93)</f>
        <v>0</v>
      </c>
      <c r="G109" s="90"/>
      <c r="H109" s="90"/>
      <c r="I109" s="89">
        <f>SUM(E109:F109)</f>
        <v>1428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19" priority="1">
      <formula>$E$3&lt;&gt;0</formula>
    </cfRule>
  </conditionalFormatting>
  <conditionalFormatting sqref="K9:L9 K11:L13 K18:L18 K26:L26 K20:L22">
    <cfRule type="expression" dxfId="118" priority="3">
      <formula>$L9&lt;&gt;0</formula>
    </cfRule>
  </conditionalFormatting>
  <conditionalFormatting sqref="K6:L7">
    <cfRule type="expression" dxfId="117" priority="2">
      <formula>SUM($L$9:$L$26)&lt;&gt;0</formula>
    </cfRule>
  </conditionalFormatting>
  <conditionalFormatting sqref="K36 K39 K54 K58 K60 K63 K65 E69:F69 K72:K73 K76 K82:K85 K90 K94:K95 E96:F96 K99:K102 E104:F104">
    <cfRule type="cellIs" dxfId="11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15" priority="8">
      <formula>VLOOKUP($B$3,#REF!, 9, FALSE)="No"</formula>
    </cfRule>
  </conditionalFormatting>
  <dataValidations count="4">
    <dataValidation type="list" allowBlank="1" showInputMessage="1" showErrorMessage="1" sqref="H3" xr:uid="{00000000-0002-0000-0B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B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B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B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17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83</v>
      </c>
      <c r="D9" s="52">
        <v>0</v>
      </c>
      <c r="E9" s="52">
        <v>513</v>
      </c>
      <c r="F9" s="52">
        <v>1540</v>
      </c>
      <c r="G9" s="52">
        <v>1</v>
      </c>
      <c r="H9" s="46"/>
      <c r="I9" s="47">
        <f>SUM(C9:G9)</f>
        <v>2137</v>
      </c>
      <c r="K9" s="57">
        <v>2137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-5</v>
      </c>
      <c r="F11" s="52">
        <v>-86</v>
      </c>
      <c r="G11" s="52">
        <v>0</v>
      </c>
      <c r="H11" s="46"/>
      <c r="I11" s="47">
        <f>SUM(C11:G11)</f>
        <v>-91</v>
      </c>
      <c r="K11" s="57">
        <v>-91</v>
      </c>
      <c r="L11" s="57">
        <f>K11-I11</f>
        <v>0</v>
      </c>
    </row>
    <row r="12" spans="2:12" s="42" customFormat="1" ht="16" customHeight="1">
      <c r="B12" s="43" t="s">
        <v>100</v>
      </c>
      <c r="C12" s="52">
        <v>713</v>
      </c>
      <c r="D12" s="52">
        <v>0</v>
      </c>
      <c r="E12" s="52">
        <v>13683</v>
      </c>
      <c r="F12" s="52">
        <v>64969</v>
      </c>
      <c r="G12" s="52">
        <v>1067</v>
      </c>
      <c r="H12" s="56">
        <v>55760</v>
      </c>
      <c r="I12" s="47">
        <f>SUM(C12:H12)</f>
        <v>136192</v>
      </c>
      <c r="K12" s="57">
        <f>K13-SUM(K9,K11)</f>
        <v>136192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796</v>
      </c>
      <c r="D13" s="47">
        <f>SUM(D9,D11:D12)</f>
        <v>0</v>
      </c>
      <c r="E13" s="47">
        <f>SUM(E9,E11:E12)</f>
        <v>14191</v>
      </c>
      <c r="F13" s="47">
        <f>SUM(F9,F11:F12)</f>
        <v>66423</v>
      </c>
      <c r="G13" s="47">
        <f>SUM(G9,G11:G12)</f>
        <v>1068</v>
      </c>
      <c r="H13" s="47">
        <f>H12</f>
        <v>55760</v>
      </c>
      <c r="I13" s="47">
        <f>SUM(I9,I11:I12)</f>
        <v>138238</v>
      </c>
      <c r="K13" s="51">
        <v>138238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796</v>
      </c>
      <c r="D15" s="47">
        <f>D13+D18</f>
        <v>0</v>
      </c>
      <c r="E15" s="47">
        <f>E13+E18</f>
        <v>14191</v>
      </c>
      <c r="F15" s="47">
        <f>F13+F18</f>
        <v>65539</v>
      </c>
      <c r="G15" s="47">
        <f>G13+G18</f>
        <v>1068</v>
      </c>
      <c r="H15" s="47">
        <f>H13</f>
        <v>55760</v>
      </c>
      <c r="I15" s="47">
        <f>I13+I18</f>
        <v>137354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-884</v>
      </c>
      <c r="G18" s="52">
        <v>0</v>
      </c>
      <c r="H18" s="46"/>
      <c r="I18" s="47">
        <f>SUM(C18:G18)</f>
        <v>-884</v>
      </c>
      <c r="K18" s="57">
        <v>-884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-254</v>
      </c>
      <c r="D20" s="52">
        <v>0</v>
      </c>
      <c r="E20" s="52">
        <v>-11954</v>
      </c>
      <c r="F20" s="52">
        <v>-43294</v>
      </c>
      <c r="G20" s="52">
        <v>-2</v>
      </c>
      <c r="H20" s="46"/>
      <c r="I20" s="47">
        <f>SUM(C20:G20)</f>
        <v>-55504</v>
      </c>
      <c r="K20" s="57">
        <v>-55504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-381</v>
      </c>
      <c r="D21" s="52">
        <v>0</v>
      </c>
      <c r="E21" s="52">
        <v>-1112</v>
      </c>
      <c r="F21" s="52">
        <v>-19911</v>
      </c>
      <c r="G21" s="52">
        <v>-1016</v>
      </c>
      <c r="H21" s="46"/>
      <c r="I21" s="47">
        <f>SUM(C21:G21)</f>
        <v>-22420</v>
      </c>
      <c r="K21" s="57">
        <f>K22-K18-K20</f>
        <v>-22420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-635</v>
      </c>
      <c r="D22" s="47">
        <f>SUM(D18,D20:D21)</f>
        <v>0</v>
      </c>
      <c r="E22" s="47">
        <f>SUM(E18,E20:E21)</f>
        <v>-13066</v>
      </c>
      <c r="F22" s="47">
        <f>SUM(F18,F20:F21)</f>
        <v>-64089</v>
      </c>
      <c r="G22" s="47">
        <f>SUM(G18,G20:G21)</f>
        <v>-1018</v>
      </c>
      <c r="H22" s="46"/>
      <c r="I22" s="47">
        <f>SUM(I18,I20:I21)</f>
        <v>-78808</v>
      </c>
      <c r="K22" s="51">
        <v>-78808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-635</v>
      </c>
      <c r="D24" s="47">
        <f>D22-D18</f>
        <v>0</v>
      </c>
      <c r="E24" s="47">
        <f>E22-E18</f>
        <v>-13066</v>
      </c>
      <c r="F24" s="47">
        <f>F22-F18</f>
        <v>-63205</v>
      </c>
      <c r="G24" s="47">
        <f>G22-G18</f>
        <v>-1018</v>
      </c>
      <c r="H24" s="46"/>
      <c r="I24" s="47">
        <f>I22-I18</f>
        <v>-77924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161</v>
      </c>
      <c r="D26" s="50">
        <f>D13+D22</f>
        <v>0</v>
      </c>
      <c r="E26" s="50">
        <f>E13+E22</f>
        <v>1125</v>
      </c>
      <c r="F26" s="50">
        <f>F13+F22</f>
        <v>2334</v>
      </c>
      <c r="G26" s="50">
        <f>G13+G22</f>
        <v>50</v>
      </c>
      <c r="H26" s="50">
        <f>H13</f>
        <v>55760</v>
      </c>
      <c r="I26" s="50">
        <f>I13+I22</f>
        <v>59430</v>
      </c>
      <c r="K26" s="51">
        <v>59430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16</v>
      </c>
      <c r="D39" s="52">
        <v>0</v>
      </c>
      <c r="E39" s="52">
        <v>1920</v>
      </c>
      <c r="F39" s="52">
        <v>28653</v>
      </c>
      <c r="G39" s="52">
        <v>8</v>
      </c>
      <c r="H39" s="46"/>
      <c r="I39" s="47">
        <f>SUM(C39:G39)</f>
        <v>30597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346</v>
      </c>
      <c r="F42" s="52">
        <v>2747</v>
      </c>
      <c r="G42" s="46"/>
      <c r="H42" s="46"/>
      <c r="I42" s="47">
        <f>SUM(E42:F42)</f>
        <v>3093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17</v>
      </c>
      <c r="F43" s="52">
        <v>975</v>
      </c>
      <c r="G43" s="46"/>
      <c r="H43" s="46"/>
      <c r="I43" s="47">
        <f>SUM(E43:F43)</f>
        <v>992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38062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4804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18597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3080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996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65539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2029</v>
      </c>
      <c r="F57" s="52">
        <v>4179</v>
      </c>
      <c r="G57" s="46"/>
      <c r="H57" s="46"/>
      <c r="I57" s="47">
        <f>SUM(E57:F57)</f>
        <v>6208</v>
      </c>
    </row>
    <row r="58" spans="2:22" s="42" customFormat="1" ht="16" customHeight="1">
      <c r="B58" s="26" t="s">
        <v>78</v>
      </c>
      <c r="C58" s="46"/>
      <c r="D58" s="46"/>
      <c r="E58" s="53">
        <v>5265</v>
      </c>
      <c r="F58" s="53">
        <v>32836</v>
      </c>
      <c r="G58" s="46"/>
      <c r="H58" s="46"/>
      <c r="I58" s="47">
        <f>SUM(E58:F58)</f>
        <v>38101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1389</v>
      </c>
      <c r="F59" s="52">
        <v>19968</v>
      </c>
      <c r="G59" s="46"/>
      <c r="H59" s="46"/>
      <c r="I59" s="47">
        <f>SUM(E59:F59)</f>
        <v>21357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16158</v>
      </c>
      <c r="G60" s="46"/>
      <c r="H60" s="46"/>
      <c r="I60" s="47">
        <f>F60</f>
        <v>16158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30</v>
      </c>
      <c r="F61" s="46"/>
      <c r="G61" s="46"/>
      <c r="H61" s="46"/>
      <c r="I61" s="47">
        <f>E61</f>
        <v>30</v>
      </c>
    </row>
    <row r="62" spans="2:22" s="42" customFormat="1" ht="16" customHeight="1">
      <c r="B62" s="62" t="s">
        <v>70</v>
      </c>
      <c r="C62" s="46"/>
      <c r="D62" s="46"/>
      <c r="E62" s="52">
        <v>3336</v>
      </c>
      <c r="F62" s="46"/>
      <c r="G62" s="46"/>
      <c r="H62" s="46"/>
      <c r="I62" s="47">
        <f>E62</f>
        <v>3336</v>
      </c>
    </row>
    <row r="63" spans="2:22" s="42" customFormat="1" ht="16" customHeight="1">
      <c r="B63" s="26" t="s">
        <v>60</v>
      </c>
      <c r="C63" s="46"/>
      <c r="D63" s="46"/>
      <c r="E63" s="53">
        <v>6000</v>
      </c>
      <c r="F63" s="53">
        <v>24136</v>
      </c>
      <c r="G63" s="46"/>
      <c r="H63" s="46"/>
      <c r="I63" s="47">
        <f>SUM(E63:F63)</f>
        <v>30136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626</v>
      </c>
      <c r="F64" s="52">
        <v>13541</v>
      </c>
      <c r="G64" s="46"/>
      <c r="H64" s="46"/>
      <c r="I64" s="47">
        <f>SUM(E64:F64)</f>
        <v>14167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12963</v>
      </c>
      <c r="G65" s="46"/>
      <c r="H65" s="46"/>
      <c r="I65" s="47">
        <f>F65</f>
        <v>12963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1006</v>
      </c>
      <c r="F66" s="52">
        <v>7453</v>
      </c>
      <c r="G66" s="46"/>
      <c r="H66" s="46"/>
      <c r="I66" s="47">
        <f>SUM(E66:F66)</f>
        <v>8459</v>
      </c>
    </row>
    <row r="67" spans="2:22" s="42" customFormat="1" ht="16" customHeight="1">
      <c r="B67" s="62" t="s">
        <v>72</v>
      </c>
      <c r="C67" s="46"/>
      <c r="D67" s="46"/>
      <c r="E67" s="52">
        <v>71</v>
      </c>
      <c r="F67" s="46"/>
      <c r="G67" s="46"/>
      <c r="H67" s="46"/>
      <c r="I67" s="47">
        <f>E67</f>
        <v>71</v>
      </c>
    </row>
    <row r="68" spans="2:22" s="42" customFormat="1" ht="16" customHeight="1">
      <c r="B68" s="62" t="s">
        <v>52</v>
      </c>
      <c r="C68" s="46"/>
      <c r="D68" s="46"/>
      <c r="E68" s="52">
        <v>2822</v>
      </c>
      <c r="F68" s="46"/>
      <c r="G68" s="46"/>
      <c r="H68" s="46"/>
      <c r="I68" s="47">
        <f>E68</f>
        <v>2822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1899</v>
      </c>
      <c r="F72" s="52">
        <v>1803</v>
      </c>
      <c r="G72" s="46"/>
      <c r="H72" s="46"/>
      <c r="I72" s="47">
        <f>SUM(E72:F72)</f>
        <v>3702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4331</v>
      </c>
      <c r="F73" s="53">
        <v>17132</v>
      </c>
      <c r="G73" s="46"/>
      <c r="H73" s="46"/>
      <c r="I73" s="47">
        <f>SUM(E73:F73)</f>
        <v>21463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461</v>
      </c>
      <c r="G74" s="46"/>
      <c r="H74" s="46"/>
      <c r="I74" s="47">
        <f>F74</f>
        <v>461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10081</v>
      </c>
      <c r="G75" s="46"/>
      <c r="H75" s="46"/>
      <c r="I75" s="47">
        <f>F75</f>
        <v>10081</v>
      </c>
    </row>
    <row r="76" spans="2:22" s="42" customFormat="1" ht="16" customHeight="1">
      <c r="B76" s="28" t="s">
        <v>59</v>
      </c>
      <c r="C76" s="46"/>
      <c r="D76" s="46"/>
      <c r="E76" s="52">
        <v>978</v>
      </c>
      <c r="F76" s="52">
        <v>12820</v>
      </c>
      <c r="G76" s="46"/>
      <c r="H76" s="46"/>
      <c r="I76" s="47">
        <f>SUM(E76:F76)</f>
        <v>13798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10747</v>
      </c>
      <c r="G77" s="46"/>
      <c r="H77" s="46"/>
      <c r="I77" s="47">
        <f>F77</f>
        <v>10747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735</v>
      </c>
      <c r="G78" s="46"/>
      <c r="H78" s="46"/>
      <c r="I78" s="47">
        <f>F78</f>
        <v>735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503</v>
      </c>
      <c r="G79" s="46"/>
      <c r="H79" s="46"/>
      <c r="I79" s="47">
        <f>F79</f>
        <v>503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196</v>
      </c>
      <c r="G80" s="46"/>
      <c r="H80" s="46"/>
      <c r="I80" s="47">
        <f>F80</f>
        <v>196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30</v>
      </c>
      <c r="F82" s="46"/>
      <c r="G82" s="46"/>
      <c r="H82" s="46"/>
      <c r="I82" s="47">
        <f>E82</f>
        <v>30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3336</v>
      </c>
      <c r="F83" s="46"/>
      <c r="G83" s="46"/>
      <c r="H83" s="46"/>
      <c r="I83" s="47">
        <f>E83</f>
        <v>3336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5952</v>
      </c>
      <c r="F84" s="53">
        <v>22305</v>
      </c>
      <c r="G84" s="46"/>
      <c r="H84" s="46"/>
      <c r="I84" s="47">
        <f>SUM(E84:F84)</f>
        <v>28257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624</v>
      </c>
      <c r="F85" s="52">
        <v>12842</v>
      </c>
      <c r="G85" s="46"/>
      <c r="H85" s="46"/>
      <c r="I85" s="47">
        <f>SUM(E85:F85)</f>
        <v>13466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901</v>
      </c>
      <c r="G86" s="46"/>
      <c r="H86" s="46"/>
      <c r="I86" s="47">
        <f>F86</f>
        <v>901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6889</v>
      </c>
      <c r="G87" s="46"/>
      <c r="H87" s="46"/>
      <c r="I87" s="47">
        <f>F87</f>
        <v>6889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350</v>
      </c>
      <c r="G88" s="46"/>
      <c r="H88" s="46"/>
      <c r="I88" s="47">
        <f>F88</f>
        <v>350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12283</v>
      </c>
      <c r="G89" s="46"/>
      <c r="H89" s="46"/>
      <c r="I89" s="47">
        <f>F89</f>
        <v>12283</v>
      </c>
    </row>
    <row r="90" spans="2:11" s="42" customFormat="1" ht="16" customHeight="1">
      <c r="B90" s="32" t="s">
        <v>55</v>
      </c>
      <c r="C90" s="46"/>
      <c r="D90" s="46"/>
      <c r="E90" s="52">
        <v>974</v>
      </c>
      <c r="F90" s="52">
        <v>6472</v>
      </c>
      <c r="G90" s="46"/>
      <c r="H90" s="46"/>
      <c r="I90" s="47">
        <f>SUM(E90:F90)</f>
        <v>7446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834</v>
      </c>
      <c r="G91" s="46"/>
      <c r="H91" s="46"/>
      <c r="I91" s="47">
        <f>SUM(E91:F91)</f>
        <v>834</v>
      </c>
    </row>
    <row r="92" spans="2:11" s="42" customFormat="1" ht="16" customHeight="1">
      <c r="B92" s="35" t="s">
        <v>74</v>
      </c>
      <c r="C92" s="46"/>
      <c r="D92" s="46"/>
      <c r="E92" s="52">
        <v>518</v>
      </c>
      <c r="F92" s="52">
        <v>21</v>
      </c>
      <c r="G92" s="46"/>
      <c r="H92" s="46"/>
      <c r="I92" s="47">
        <f>SUM(E92:F92)</f>
        <v>539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304</v>
      </c>
      <c r="G93" s="46"/>
      <c r="H93" s="46"/>
      <c r="I93" s="47">
        <f>F93</f>
        <v>304</v>
      </c>
    </row>
    <row r="94" spans="2:11" s="42" customFormat="1" ht="16" customHeight="1">
      <c r="B94" s="62" t="s">
        <v>72</v>
      </c>
      <c r="C94" s="46"/>
      <c r="D94" s="46"/>
      <c r="E94" s="52">
        <v>67</v>
      </c>
      <c r="F94" s="46"/>
      <c r="G94" s="46"/>
      <c r="H94" s="46"/>
      <c r="I94" s="47">
        <f>E94</f>
        <v>67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2822</v>
      </c>
      <c r="F95" s="46"/>
      <c r="G95" s="46"/>
      <c r="H95" s="46"/>
      <c r="I95" s="47">
        <f>E95</f>
        <v>2822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-53</v>
      </c>
      <c r="G99" s="46"/>
      <c r="H99" s="46"/>
      <c r="I99" s="47">
        <f>SUM(E99:F99)</f>
        <v>-53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-129</v>
      </c>
      <c r="G100" s="46"/>
      <c r="H100" s="46"/>
      <c r="I100" s="47">
        <f>SUM(E100:F100)</f>
        <v>-129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-4</v>
      </c>
      <c r="F101" s="53">
        <v>-787</v>
      </c>
      <c r="G101" s="46"/>
      <c r="H101" s="46"/>
      <c r="I101" s="47">
        <f>SUM(E101:F101)</f>
        <v>-791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510</v>
      </c>
      <c r="F106" s="89">
        <f>F58-F59</f>
        <v>12868</v>
      </c>
      <c r="G106" s="90"/>
      <c r="H106" s="90"/>
      <c r="I106" s="89">
        <f>SUM(E106:F106)</f>
        <v>13378</v>
      </c>
    </row>
    <row r="107" spans="2:22" ht="14.5">
      <c r="B107" s="93"/>
      <c r="C107" s="88"/>
      <c r="D107" s="88"/>
      <c r="E107" s="89">
        <f>E63-SUM(E64,E66:E68)</f>
        <v>1475</v>
      </c>
      <c r="F107" s="89">
        <f>F63-SUM(F64,F66)</f>
        <v>3142</v>
      </c>
      <c r="G107" s="90"/>
      <c r="H107" s="90"/>
      <c r="I107" s="89">
        <f>SUM(E107:F107)</f>
        <v>4617</v>
      </c>
    </row>
    <row r="108" spans="2:22" ht="14.5">
      <c r="B108" s="93"/>
      <c r="C108" s="88"/>
      <c r="D108" s="88"/>
      <c r="E108" s="89">
        <f>E73-SUM(E76,E82:E83)</f>
        <v>-13</v>
      </c>
      <c r="F108" s="89">
        <f>F73-F76</f>
        <v>4312</v>
      </c>
      <c r="G108" s="90"/>
      <c r="H108" s="90"/>
      <c r="I108" s="89">
        <f>SUM(E108:F108)</f>
        <v>4299</v>
      </c>
    </row>
    <row r="109" spans="2:22" ht="14.5">
      <c r="B109" s="93"/>
      <c r="C109" s="88"/>
      <c r="D109" s="88"/>
      <c r="E109" s="89">
        <f>E84-SUM(E85,E90:E92,E94:E95)</f>
        <v>947</v>
      </c>
      <c r="F109" s="89">
        <f>F84-SUM(F85, F90:F93)</f>
        <v>1832</v>
      </c>
      <c r="G109" s="90"/>
      <c r="H109" s="90"/>
      <c r="I109" s="89">
        <f>SUM(E109:F109)</f>
        <v>2779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14" priority="1">
      <formula>$E$3&lt;&gt;0</formula>
    </cfRule>
  </conditionalFormatting>
  <conditionalFormatting sqref="K9:L9 K11:L13 K18:L18 K26:L26 K20:L22">
    <cfRule type="expression" dxfId="113" priority="3">
      <formula>$L9&lt;&gt;0</formula>
    </cfRule>
  </conditionalFormatting>
  <conditionalFormatting sqref="K6:L7">
    <cfRule type="expression" dxfId="112" priority="2">
      <formula>SUM($L$9:$L$26)&lt;&gt;0</formula>
    </cfRule>
  </conditionalFormatting>
  <conditionalFormatting sqref="K36 K39 K54 K58 K60 K63 K65 E69:F69 K72:K73 K76 K82:K85 K90 K94:K95 E96:F96 K99:K102 E104:F104">
    <cfRule type="cellIs" dxfId="11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10" priority="8">
      <formula>VLOOKUP($B$3,#REF!, 9, FALSE)="No"</formula>
    </cfRule>
  </conditionalFormatting>
  <dataValidations count="4">
    <dataValidation type="list" allowBlank="1" showInputMessage="1" showErrorMessage="1" sqref="H3" xr:uid="{00000000-0002-0000-0C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C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C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C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18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0</v>
      </c>
      <c r="D9" s="52">
        <v>0</v>
      </c>
      <c r="E9" s="52">
        <v>769</v>
      </c>
      <c r="F9" s="52">
        <v>1878</v>
      </c>
      <c r="G9" s="52">
        <v>0</v>
      </c>
      <c r="H9" s="46"/>
      <c r="I9" s="47">
        <f>SUM(C9:G9)</f>
        <v>2647</v>
      </c>
      <c r="K9" s="57">
        <v>2647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-131</v>
      </c>
      <c r="D11" s="52">
        <v>0</v>
      </c>
      <c r="E11" s="52">
        <v>-106</v>
      </c>
      <c r="F11" s="52">
        <v>-1279</v>
      </c>
      <c r="G11" s="52">
        <v>0</v>
      </c>
      <c r="H11" s="46"/>
      <c r="I11" s="47">
        <f>SUM(C11:G11)</f>
        <v>-1516</v>
      </c>
      <c r="K11" s="57">
        <v>-1516</v>
      </c>
      <c r="L11" s="57">
        <f>K11-I11</f>
        <v>0</v>
      </c>
    </row>
    <row r="12" spans="2:12" s="42" customFormat="1" ht="16" customHeight="1">
      <c r="B12" s="43" t="s">
        <v>100</v>
      </c>
      <c r="C12" s="52">
        <v>1097</v>
      </c>
      <c r="D12" s="52">
        <v>0</v>
      </c>
      <c r="E12" s="52">
        <v>18122</v>
      </c>
      <c r="F12" s="52">
        <v>62926</v>
      </c>
      <c r="G12" s="52">
        <v>1314</v>
      </c>
      <c r="H12" s="56">
        <v>47284</v>
      </c>
      <c r="I12" s="47">
        <f>SUM(C12:H12)</f>
        <v>130743</v>
      </c>
      <c r="K12" s="57">
        <f>K13-SUM(K9,K11)</f>
        <v>130743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966</v>
      </c>
      <c r="D13" s="47">
        <f>SUM(D9,D11:D12)</f>
        <v>0</v>
      </c>
      <c r="E13" s="47">
        <f>SUM(E9,E11:E12)</f>
        <v>18785</v>
      </c>
      <c r="F13" s="47">
        <f>SUM(F9,F11:F12)</f>
        <v>63525</v>
      </c>
      <c r="G13" s="47">
        <f>SUM(G9,G11:G12)</f>
        <v>1314</v>
      </c>
      <c r="H13" s="47">
        <f>H12</f>
        <v>47284</v>
      </c>
      <c r="I13" s="47">
        <f>SUM(I9,I11:I12)</f>
        <v>131874</v>
      </c>
      <c r="K13" s="51">
        <v>131874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966</v>
      </c>
      <c r="D15" s="47">
        <f>D13+D18</f>
        <v>0</v>
      </c>
      <c r="E15" s="47">
        <f>E13+E18</f>
        <v>18470</v>
      </c>
      <c r="F15" s="47">
        <f>F13+F18</f>
        <v>63243</v>
      </c>
      <c r="G15" s="47">
        <f>G13+G18</f>
        <v>1314</v>
      </c>
      <c r="H15" s="47">
        <f>H13</f>
        <v>47284</v>
      </c>
      <c r="I15" s="47">
        <f>I13+I18</f>
        <v>131277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-315</v>
      </c>
      <c r="F18" s="52">
        <v>-282</v>
      </c>
      <c r="G18" s="52">
        <v>0</v>
      </c>
      <c r="H18" s="46"/>
      <c r="I18" s="47">
        <f>SUM(C18:G18)</f>
        <v>-597</v>
      </c>
      <c r="K18" s="57">
        <v>-597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-2499</v>
      </c>
      <c r="D20" s="52">
        <v>0</v>
      </c>
      <c r="E20" s="52">
        <v>0</v>
      </c>
      <c r="F20" s="52">
        <v>-44785</v>
      </c>
      <c r="G20" s="52">
        <v>0</v>
      </c>
      <c r="H20" s="46"/>
      <c r="I20" s="47">
        <f>SUM(C20:G20)</f>
        <v>-47284</v>
      </c>
      <c r="K20" s="57">
        <v>-47284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-52</v>
      </c>
      <c r="D21" s="52">
        <v>0</v>
      </c>
      <c r="E21" s="52">
        <v>-231</v>
      </c>
      <c r="F21" s="52">
        <v>-15371</v>
      </c>
      <c r="G21" s="52">
        <v>-1313</v>
      </c>
      <c r="H21" s="46"/>
      <c r="I21" s="47">
        <f>SUM(C21:G21)</f>
        <v>-16967</v>
      </c>
      <c r="K21" s="57">
        <f>K22-K18-K20</f>
        <v>-16967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-2551</v>
      </c>
      <c r="D22" s="47">
        <f>SUM(D18,D20:D21)</f>
        <v>0</v>
      </c>
      <c r="E22" s="47">
        <f>SUM(E18,E20:E21)</f>
        <v>-546</v>
      </c>
      <c r="F22" s="47">
        <f>SUM(F18,F20:F21)</f>
        <v>-60438</v>
      </c>
      <c r="G22" s="47">
        <f>SUM(G18,G20:G21)</f>
        <v>-1313</v>
      </c>
      <c r="H22" s="46"/>
      <c r="I22" s="47">
        <f>SUM(I18,I20:I21)</f>
        <v>-64848</v>
      </c>
      <c r="K22" s="51">
        <v>-64848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-2551</v>
      </c>
      <c r="D24" s="47">
        <f>D22-D18</f>
        <v>0</v>
      </c>
      <c r="E24" s="47">
        <f>E22-E18</f>
        <v>-231</v>
      </c>
      <c r="F24" s="47">
        <f>F22-F18</f>
        <v>-60156</v>
      </c>
      <c r="G24" s="47">
        <f>G22-G18</f>
        <v>-1313</v>
      </c>
      <c r="H24" s="46"/>
      <c r="I24" s="47">
        <f>I22-I18</f>
        <v>-64251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-1585</v>
      </c>
      <c r="D26" s="50">
        <f>D13+D22</f>
        <v>0</v>
      </c>
      <c r="E26" s="50">
        <f>E13+E22</f>
        <v>18239</v>
      </c>
      <c r="F26" s="50">
        <f>F13+F22</f>
        <v>3087</v>
      </c>
      <c r="G26" s="50">
        <f>G13+G22</f>
        <v>1</v>
      </c>
      <c r="H26" s="50">
        <f>H13</f>
        <v>47284</v>
      </c>
      <c r="I26" s="50">
        <f>I13+I22</f>
        <v>67026</v>
      </c>
      <c r="K26" s="51">
        <v>67026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83</v>
      </c>
      <c r="F39" s="52">
        <v>19615</v>
      </c>
      <c r="G39" s="52">
        <v>0</v>
      </c>
      <c r="H39" s="46"/>
      <c r="I39" s="47">
        <f>SUM(C39:G39)</f>
        <v>19698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305</v>
      </c>
      <c r="F42" s="52">
        <v>1992</v>
      </c>
      <c r="G42" s="46"/>
      <c r="H42" s="46"/>
      <c r="I42" s="47">
        <f>SUM(E42:F42)</f>
        <v>2297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2409</v>
      </c>
      <c r="G43" s="46"/>
      <c r="H43" s="46"/>
      <c r="I43" s="47">
        <f>SUM(E43:F43)</f>
        <v>2409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33572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5296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20807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2497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1071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63243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5427</v>
      </c>
      <c r="F57" s="52">
        <v>5964</v>
      </c>
      <c r="G57" s="46"/>
      <c r="H57" s="46"/>
      <c r="I57" s="47">
        <f>SUM(E57:F57)</f>
        <v>11391</v>
      </c>
    </row>
    <row r="58" spans="2:22" s="42" customFormat="1" ht="16" customHeight="1">
      <c r="B58" s="26" t="s">
        <v>78</v>
      </c>
      <c r="C58" s="46"/>
      <c r="D58" s="46"/>
      <c r="E58" s="53">
        <v>7403</v>
      </c>
      <c r="F58" s="53">
        <v>21994</v>
      </c>
      <c r="G58" s="46"/>
      <c r="H58" s="46"/>
      <c r="I58" s="47">
        <f>SUM(E58:F58)</f>
        <v>29397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2386</v>
      </c>
      <c r="F59" s="52">
        <v>21994</v>
      </c>
      <c r="G59" s="46"/>
      <c r="H59" s="46"/>
      <c r="I59" s="47">
        <f>SUM(E59:F59)</f>
        <v>24380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17138</v>
      </c>
      <c r="G60" s="46"/>
      <c r="H60" s="46"/>
      <c r="I60" s="47">
        <f>F60</f>
        <v>17138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598</v>
      </c>
      <c r="F61" s="46"/>
      <c r="G61" s="46"/>
      <c r="H61" s="46"/>
      <c r="I61" s="47">
        <f>E61</f>
        <v>598</v>
      </c>
    </row>
    <row r="62" spans="2:22" s="42" customFormat="1" ht="16" customHeight="1">
      <c r="B62" s="62" t="s">
        <v>70</v>
      </c>
      <c r="C62" s="46"/>
      <c r="D62" s="46"/>
      <c r="E62" s="52">
        <v>4401</v>
      </c>
      <c r="F62" s="46"/>
      <c r="G62" s="46"/>
      <c r="H62" s="46"/>
      <c r="I62" s="47">
        <f>E62</f>
        <v>4401</v>
      </c>
    </row>
    <row r="63" spans="2:22" s="42" customFormat="1" ht="16" customHeight="1">
      <c r="B63" s="26" t="s">
        <v>60</v>
      </c>
      <c r="C63" s="46"/>
      <c r="D63" s="46"/>
      <c r="E63" s="53">
        <v>4976</v>
      </c>
      <c r="F63" s="53">
        <v>34686</v>
      </c>
      <c r="G63" s="46"/>
      <c r="H63" s="46"/>
      <c r="I63" s="47">
        <f>SUM(E63:F63)</f>
        <v>39662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83</v>
      </c>
      <c r="F64" s="52">
        <v>22207</v>
      </c>
      <c r="G64" s="46"/>
      <c r="H64" s="46"/>
      <c r="I64" s="47">
        <f>SUM(E64:F64)</f>
        <v>22290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8498</v>
      </c>
      <c r="G65" s="46"/>
      <c r="H65" s="46"/>
      <c r="I65" s="47">
        <f>F65</f>
        <v>8498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632</v>
      </c>
      <c r="F66" s="52">
        <v>3957</v>
      </c>
      <c r="G66" s="46"/>
      <c r="H66" s="46"/>
      <c r="I66" s="47">
        <f>SUM(E66:F66)</f>
        <v>4589</v>
      </c>
    </row>
    <row r="67" spans="2:22" s="42" customFormat="1" ht="16" customHeight="1">
      <c r="B67" s="62" t="s">
        <v>72</v>
      </c>
      <c r="C67" s="46"/>
      <c r="D67" s="46"/>
      <c r="E67" s="52">
        <v>69</v>
      </c>
      <c r="F67" s="46"/>
      <c r="G67" s="46"/>
      <c r="H67" s="46"/>
      <c r="I67" s="47">
        <f>E67</f>
        <v>69</v>
      </c>
    </row>
    <row r="68" spans="2:22" s="42" customFormat="1" ht="16" customHeight="1">
      <c r="B68" s="62" t="s">
        <v>52</v>
      </c>
      <c r="C68" s="46"/>
      <c r="D68" s="46"/>
      <c r="E68" s="52">
        <v>2654</v>
      </c>
      <c r="F68" s="46"/>
      <c r="G68" s="46"/>
      <c r="H68" s="46"/>
      <c r="I68" s="47">
        <f>E68</f>
        <v>2654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5217</v>
      </c>
      <c r="F72" s="52">
        <v>4599</v>
      </c>
      <c r="G72" s="46"/>
      <c r="H72" s="46"/>
      <c r="I72" s="47">
        <f>SUM(E72:F72)</f>
        <v>9816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7396</v>
      </c>
      <c r="F73" s="53">
        <v>17649</v>
      </c>
      <c r="G73" s="46"/>
      <c r="H73" s="46"/>
      <c r="I73" s="47">
        <f>SUM(E73:F73)</f>
        <v>25045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1270</v>
      </c>
      <c r="G74" s="46"/>
      <c r="H74" s="46"/>
      <c r="I74" s="47">
        <f>F74</f>
        <v>1270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13108</v>
      </c>
      <c r="G75" s="46"/>
      <c r="H75" s="46"/>
      <c r="I75" s="47">
        <f>F75</f>
        <v>13108</v>
      </c>
    </row>
    <row r="76" spans="2:22" s="42" customFormat="1" ht="16" customHeight="1">
      <c r="B76" s="28" t="s">
        <v>59</v>
      </c>
      <c r="C76" s="46"/>
      <c r="D76" s="46"/>
      <c r="E76" s="52">
        <v>2379</v>
      </c>
      <c r="F76" s="52">
        <v>17649</v>
      </c>
      <c r="G76" s="46"/>
      <c r="H76" s="46"/>
      <c r="I76" s="47">
        <f>SUM(E76:F76)</f>
        <v>20028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2312</v>
      </c>
      <c r="G77" s="46"/>
      <c r="H77" s="46"/>
      <c r="I77" s="47">
        <f>F77</f>
        <v>2312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841</v>
      </c>
      <c r="G78" s="46"/>
      <c r="H78" s="46"/>
      <c r="I78" s="47">
        <f>F78</f>
        <v>841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19</v>
      </c>
      <c r="G79" s="46"/>
      <c r="H79" s="46"/>
      <c r="I79" s="47">
        <f>F79</f>
        <v>19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6</v>
      </c>
      <c r="G80" s="46"/>
      <c r="H80" s="46"/>
      <c r="I80" s="47">
        <f>F80</f>
        <v>6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4</v>
      </c>
      <c r="G81" s="46"/>
      <c r="H81" s="46"/>
      <c r="I81" s="47">
        <f>F81</f>
        <v>4</v>
      </c>
    </row>
    <row r="82" spans="2:11" s="42" customFormat="1" ht="16" customHeight="1">
      <c r="B82" s="28" t="s">
        <v>71</v>
      </c>
      <c r="C82" s="46"/>
      <c r="D82" s="46"/>
      <c r="E82" s="52">
        <v>598</v>
      </c>
      <c r="F82" s="46"/>
      <c r="G82" s="46"/>
      <c r="H82" s="46"/>
      <c r="I82" s="47">
        <f>E82</f>
        <v>598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4401</v>
      </c>
      <c r="F83" s="46"/>
      <c r="G83" s="46"/>
      <c r="H83" s="46"/>
      <c r="I83" s="47">
        <f>E83</f>
        <v>4401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4857</v>
      </c>
      <c r="F84" s="53">
        <v>21989</v>
      </c>
      <c r="G84" s="46"/>
      <c r="H84" s="46"/>
      <c r="I84" s="47">
        <f>SUM(E84:F84)</f>
        <v>26846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83</v>
      </c>
      <c r="F85" s="52">
        <v>17362</v>
      </c>
      <c r="G85" s="46"/>
      <c r="H85" s="46"/>
      <c r="I85" s="47">
        <f>SUM(E85:F85)</f>
        <v>17445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2250</v>
      </c>
      <c r="G86" s="46"/>
      <c r="H86" s="46"/>
      <c r="I86" s="47">
        <f>F86</f>
        <v>2250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6410</v>
      </c>
      <c r="G87" s="46"/>
      <c r="H87" s="46"/>
      <c r="I87" s="47">
        <f>F87</f>
        <v>6410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828</v>
      </c>
      <c r="G88" s="46"/>
      <c r="H88" s="46"/>
      <c r="I88" s="47">
        <f>F88</f>
        <v>828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7541</v>
      </c>
      <c r="G89" s="46"/>
      <c r="H89" s="46"/>
      <c r="I89" s="47">
        <f>F89</f>
        <v>7541</v>
      </c>
    </row>
    <row r="90" spans="2:11" s="42" customFormat="1" ht="16" customHeight="1">
      <c r="B90" s="32" t="s">
        <v>55</v>
      </c>
      <c r="C90" s="46"/>
      <c r="D90" s="46"/>
      <c r="E90" s="52">
        <v>632</v>
      </c>
      <c r="F90" s="52">
        <v>3738</v>
      </c>
      <c r="G90" s="46"/>
      <c r="H90" s="46"/>
      <c r="I90" s="47">
        <f>SUM(E90:F90)</f>
        <v>4370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640</v>
      </c>
      <c r="G91" s="46"/>
      <c r="H91" s="46"/>
      <c r="I91" s="47">
        <f>SUM(E91:F91)</f>
        <v>640</v>
      </c>
    </row>
    <row r="92" spans="2:11" s="42" customFormat="1" ht="16" customHeight="1">
      <c r="B92" s="35" t="s">
        <v>74</v>
      </c>
      <c r="C92" s="46"/>
      <c r="D92" s="46"/>
      <c r="E92" s="52">
        <v>351</v>
      </c>
      <c r="F92" s="52">
        <v>249</v>
      </c>
      <c r="G92" s="46"/>
      <c r="H92" s="46"/>
      <c r="I92" s="47">
        <f>SUM(E92:F92)</f>
        <v>600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69</v>
      </c>
      <c r="F94" s="46"/>
      <c r="G94" s="46"/>
      <c r="H94" s="46"/>
      <c r="I94" s="47">
        <f>E94</f>
        <v>69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2654</v>
      </c>
      <c r="F95" s="46"/>
      <c r="G95" s="46"/>
      <c r="H95" s="46"/>
      <c r="I95" s="47">
        <f>E95</f>
        <v>2654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-2008</v>
      </c>
      <c r="G100" s="46"/>
      <c r="H100" s="46"/>
      <c r="I100" s="47">
        <f>SUM(E100:F100)</f>
        <v>-2008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0</v>
      </c>
      <c r="G101" s="46"/>
      <c r="H101" s="46"/>
      <c r="I101" s="47">
        <f>SUM(E101:F101)</f>
        <v>0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18</v>
      </c>
      <c r="F106" s="89">
        <f>F58-F59</f>
        <v>0</v>
      </c>
      <c r="G106" s="90"/>
      <c r="H106" s="90"/>
      <c r="I106" s="89">
        <f>SUM(E106:F106)</f>
        <v>18</v>
      </c>
    </row>
    <row r="107" spans="2:22" ht="14.5">
      <c r="B107" s="93"/>
      <c r="C107" s="88"/>
      <c r="D107" s="88"/>
      <c r="E107" s="89">
        <f>E63-SUM(E64,E66:E68)</f>
        <v>1538</v>
      </c>
      <c r="F107" s="89">
        <f>F63-SUM(F64,F66)</f>
        <v>8522</v>
      </c>
      <c r="G107" s="90"/>
      <c r="H107" s="90"/>
      <c r="I107" s="89">
        <f>SUM(E107:F107)</f>
        <v>10060</v>
      </c>
    </row>
    <row r="108" spans="2:22" ht="14.5">
      <c r="B108" s="93"/>
      <c r="C108" s="88"/>
      <c r="D108" s="88"/>
      <c r="E108" s="89">
        <f>E73-SUM(E76,E82:E83)</f>
        <v>18</v>
      </c>
      <c r="F108" s="89">
        <f>F73-F76</f>
        <v>0</v>
      </c>
      <c r="G108" s="90"/>
      <c r="H108" s="90"/>
      <c r="I108" s="89">
        <f>SUM(E108:F108)</f>
        <v>18</v>
      </c>
    </row>
    <row r="109" spans="2:22" ht="14.5">
      <c r="B109" s="93"/>
      <c r="C109" s="88"/>
      <c r="D109" s="88"/>
      <c r="E109" s="89">
        <f>E84-SUM(E85,E90:E92,E94:E95)</f>
        <v>1068</v>
      </c>
      <c r="F109" s="89">
        <f>F84-SUM(F85, F90:F93)</f>
        <v>0</v>
      </c>
      <c r="G109" s="90"/>
      <c r="H109" s="90"/>
      <c r="I109" s="89">
        <f>SUM(E109:F109)</f>
        <v>1068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09" priority="1">
      <formula>$E$3&lt;&gt;0</formula>
    </cfRule>
  </conditionalFormatting>
  <conditionalFormatting sqref="K9:L9 K11:L13 K18:L18 K26:L26 K20:L22">
    <cfRule type="expression" dxfId="108" priority="3">
      <formula>$L9&lt;&gt;0</formula>
    </cfRule>
  </conditionalFormatting>
  <conditionalFormatting sqref="K6:L7">
    <cfRule type="expression" dxfId="107" priority="2">
      <formula>SUM($L$9:$L$26)&lt;&gt;0</formula>
    </cfRule>
  </conditionalFormatting>
  <conditionalFormatting sqref="K36 K39 K54 K58 K60 K63 K65 E69:F69 K72:K73 K76 K82:K85 K90 K94:K95 E96:F96 K99:K102 E104:F104">
    <cfRule type="cellIs" dxfId="10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05" priority="8">
      <formula>VLOOKUP($B$3,#REF!, 9, FALSE)="No"</formula>
    </cfRule>
  </conditionalFormatting>
  <dataValidations count="4">
    <dataValidation type="list" allowBlank="1" showInputMessage="1" showErrorMessage="1" sqref="H3" xr:uid="{00000000-0002-0000-0D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D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D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D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19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62</v>
      </c>
      <c r="D9" s="52">
        <v>0</v>
      </c>
      <c r="E9" s="52">
        <v>454</v>
      </c>
      <c r="F9" s="52">
        <v>2599</v>
      </c>
      <c r="G9" s="52">
        <v>30</v>
      </c>
      <c r="H9" s="46"/>
      <c r="I9" s="47">
        <f>SUM(C9:G9)</f>
        <v>3145</v>
      </c>
      <c r="K9" s="57">
        <v>3145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46"/>
      <c r="I11" s="47">
        <f>SUM(C11:G11)</f>
        <v>0</v>
      </c>
      <c r="K11" s="57">
        <v>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1288</v>
      </c>
      <c r="D12" s="52">
        <v>0</v>
      </c>
      <c r="E12" s="52">
        <v>9460</v>
      </c>
      <c r="F12" s="52">
        <v>54166</v>
      </c>
      <c r="G12" s="52">
        <v>642</v>
      </c>
      <c r="H12" s="56">
        <v>49598</v>
      </c>
      <c r="I12" s="47">
        <f>SUM(C12:H12)</f>
        <v>115154</v>
      </c>
      <c r="K12" s="57">
        <f>K13-SUM(K9,K11)</f>
        <v>115154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1350</v>
      </c>
      <c r="D13" s="47">
        <f>SUM(D9,D11:D12)</f>
        <v>0</v>
      </c>
      <c r="E13" s="47">
        <f>SUM(E9,E11:E12)</f>
        <v>9914</v>
      </c>
      <c r="F13" s="47">
        <f>SUM(F9,F11:F12)</f>
        <v>56765</v>
      </c>
      <c r="G13" s="47">
        <f>SUM(G9,G11:G12)</f>
        <v>672</v>
      </c>
      <c r="H13" s="47">
        <f>H12</f>
        <v>49598</v>
      </c>
      <c r="I13" s="47">
        <f>SUM(I9,I11:I12)</f>
        <v>118299</v>
      </c>
      <c r="K13" s="51">
        <v>118299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1350</v>
      </c>
      <c r="D15" s="47">
        <f>D13+D18</f>
        <v>0</v>
      </c>
      <c r="E15" s="47">
        <f>E13+E18</f>
        <v>9891</v>
      </c>
      <c r="F15" s="47">
        <f>F13+F18</f>
        <v>56765</v>
      </c>
      <c r="G15" s="47">
        <f>G13+G18</f>
        <v>672</v>
      </c>
      <c r="H15" s="47">
        <f>H13</f>
        <v>49598</v>
      </c>
      <c r="I15" s="47">
        <f>I13+I18</f>
        <v>118276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-23</v>
      </c>
      <c r="F18" s="52">
        <v>0</v>
      </c>
      <c r="G18" s="52">
        <v>0</v>
      </c>
      <c r="H18" s="46"/>
      <c r="I18" s="47">
        <f>SUM(C18:G18)</f>
        <v>-23</v>
      </c>
      <c r="K18" s="57">
        <v>-23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-709</v>
      </c>
      <c r="D20" s="52">
        <v>0</v>
      </c>
      <c r="E20" s="52">
        <v>-9284</v>
      </c>
      <c r="F20" s="52">
        <v>-39590</v>
      </c>
      <c r="G20" s="52">
        <v>-15</v>
      </c>
      <c r="H20" s="46"/>
      <c r="I20" s="47">
        <f>SUM(C20:G20)</f>
        <v>-49598</v>
      </c>
      <c r="K20" s="57">
        <v>-49598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-638</v>
      </c>
      <c r="D21" s="52">
        <v>0</v>
      </c>
      <c r="E21" s="52">
        <v>-506</v>
      </c>
      <c r="F21" s="52">
        <v>-15913</v>
      </c>
      <c r="G21" s="52">
        <v>-639</v>
      </c>
      <c r="H21" s="46"/>
      <c r="I21" s="47">
        <f>SUM(C21:G21)</f>
        <v>-17696</v>
      </c>
      <c r="K21" s="57">
        <f>K22-K18-K20</f>
        <v>-17696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-1347</v>
      </c>
      <c r="D22" s="47">
        <f>SUM(D18,D20:D21)</f>
        <v>0</v>
      </c>
      <c r="E22" s="47">
        <f>SUM(E18,E20:E21)</f>
        <v>-9813</v>
      </c>
      <c r="F22" s="47">
        <f>SUM(F18,F20:F21)</f>
        <v>-55503</v>
      </c>
      <c r="G22" s="47">
        <f>SUM(G18,G20:G21)</f>
        <v>-654</v>
      </c>
      <c r="H22" s="46"/>
      <c r="I22" s="47">
        <f>SUM(I18,I20:I21)</f>
        <v>-67317</v>
      </c>
      <c r="K22" s="51">
        <v>-67317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-1347</v>
      </c>
      <c r="D24" s="47">
        <f>D22-D18</f>
        <v>0</v>
      </c>
      <c r="E24" s="47">
        <f>E22-E18</f>
        <v>-9790</v>
      </c>
      <c r="F24" s="47">
        <f>F22-F18</f>
        <v>-55503</v>
      </c>
      <c r="G24" s="47">
        <f>G22-G18</f>
        <v>-654</v>
      </c>
      <c r="H24" s="46"/>
      <c r="I24" s="47">
        <f>I22-I18</f>
        <v>-67294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3</v>
      </c>
      <c r="D26" s="50">
        <f>D13+D22</f>
        <v>0</v>
      </c>
      <c r="E26" s="50">
        <f>E13+E22</f>
        <v>101</v>
      </c>
      <c r="F26" s="50">
        <f>F13+F22</f>
        <v>1262</v>
      </c>
      <c r="G26" s="50">
        <f>G13+G22</f>
        <v>18</v>
      </c>
      <c r="H26" s="50">
        <f>H13</f>
        <v>49598</v>
      </c>
      <c r="I26" s="50">
        <f>I13+I22</f>
        <v>50982</v>
      </c>
      <c r="K26" s="51">
        <v>50982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56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0</v>
      </c>
      <c r="F39" s="52">
        <v>13966</v>
      </c>
      <c r="G39" s="52">
        <v>0</v>
      </c>
      <c r="H39" s="46"/>
      <c r="I39" s="47">
        <f>SUM(C39:G39)</f>
        <v>13966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412</v>
      </c>
      <c r="F42" s="52">
        <v>3268</v>
      </c>
      <c r="G42" s="46"/>
      <c r="H42" s="46"/>
      <c r="I42" s="47">
        <f>SUM(E42:F42)</f>
        <v>3680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1311</v>
      </c>
      <c r="G43" s="46"/>
      <c r="H43" s="46"/>
      <c r="I43" s="47">
        <f>SUM(E43:F43)</f>
        <v>1311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32651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5732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15039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2480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863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56765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3598</v>
      </c>
      <c r="F57" s="52">
        <v>9662</v>
      </c>
      <c r="G57" s="46"/>
      <c r="H57" s="46"/>
      <c r="I57" s="47">
        <f>SUM(E57:F57)</f>
        <v>13260</v>
      </c>
    </row>
    <row r="58" spans="2:22" s="42" customFormat="1" ht="16" customHeight="1">
      <c r="B58" s="26" t="s">
        <v>78</v>
      </c>
      <c r="C58" s="46"/>
      <c r="D58" s="46"/>
      <c r="E58" s="53">
        <v>1282</v>
      </c>
      <c r="F58" s="53">
        <v>22671</v>
      </c>
      <c r="G58" s="46"/>
      <c r="H58" s="46"/>
      <c r="I58" s="47">
        <f>SUM(E58:F58)</f>
        <v>23953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146</v>
      </c>
      <c r="F59" s="52">
        <v>13039</v>
      </c>
      <c r="G59" s="46"/>
      <c r="H59" s="46"/>
      <c r="I59" s="47">
        <f>SUM(E59:F59)</f>
        <v>13185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11949</v>
      </c>
      <c r="G60" s="46"/>
      <c r="H60" s="46"/>
      <c r="I60" s="47">
        <f>F60</f>
        <v>11949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0</v>
      </c>
      <c r="F61" s="46"/>
      <c r="G61" s="46"/>
      <c r="H61" s="46"/>
      <c r="I61" s="47">
        <f>E61</f>
        <v>0</v>
      </c>
    </row>
    <row r="62" spans="2:22" s="42" customFormat="1" ht="16" customHeight="1">
      <c r="B62" s="62" t="s">
        <v>70</v>
      </c>
      <c r="C62" s="46"/>
      <c r="D62" s="46"/>
      <c r="E62" s="52">
        <v>929</v>
      </c>
      <c r="F62" s="46"/>
      <c r="G62" s="46"/>
      <c r="H62" s="46"/>
      <c r="I62" s="47">
        <f>E62</f>
        <v>929</v>
      </c>
    </row>
    <row r="63" spans="2:22" s="42" customFormat="1" ht="16" customHeight="1">
      <c r="B63" s="26" t="s">
        <v>60</v>
      </c>
      <c r="C63" s="46"/>
      <c r="D63" s="46"/>
      <c r="E63" s="53">
        <v>3475</v>
      </c>
      <c r="F63" s="53">
        <v>15955</v>
      </c>
      <c r="G63" s="46"/>
      <c r="H63" s="46"/>
      <c r="I63" s="47">
        <f>SUM(E63:F63)</f>
        <v>19430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299</v>
      </c>
      <c r="F64" s="52">
        <v>12706</v>
      </c>
      <c r="G64" s="46"/>
      <c r="H64" s="46"/>
      <c r="I64" s="47">
        <f>SUM(E64:F64)</f>
        <v>13005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9972</v>
      </c>
      <c r="G65" s="46"/>
      <c r="H65" s="46"/>
      <c r="I65" s="47">
        <f>F65</f>
        <v>9972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0</v>
      </c>
      <c r="F66" s="52">
        <v>875</v>
      </c>
      <c r="G66" s="46"/>
      <c r="H66" s="46"/>
      <c r="I66" s="47">
        <f>SUM(E66:F66)</f>
        <v>875</v>
      </c>
    </row>
    <row r="67" spans="2:22" s="42" customFormat="1" ht="16" customHeight="1">
      <c r="B67" s="62" t="s">
        <v>72</v>
      </c>
      <c r="C67" s="46"/>
      <c r="D67" s="46"/>
      <c r="E67" s="52">
        <v>166</v>
      </c>
      <c r="F67" s="46"/>
      <c r="G67" s="46"/>
      <c r="H67" s="46"/>
      <c r="I67" s="47">
        <f>E67</f>
        <v>166</v>
      </c>
    </row>
    <row r="68" spans="2:22" s="42" customFormat="1" ht="16" customHeight="1">
      <c r="B68" s="62" t="s">
        <v>52</v>
      </c>
      <c r="C68" s="46"/>
      <c r="D68" s="46"/>
      <c r="E68" s="52">
        <v>1288</v>
      </c>
      <c r="F68" s="46"/>
      <c r="G68" s="46"/>
      <c r="H68" s="46"/>
      <c r="I68" s="47">
        <f>E68</f>
        <v>1288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3375</v>
      </c>
      <c r="F72" s="52">
        <v>7624</v>
      </c>
      <c r="G72" s="46"/>
      <c r="H72" s="46"/>
      <c r="I72" s="47">
        <f>SUM(E72:F72)</f>
        <v>10999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1282</v>
      </c>
      <c r="F73" s="53">
        <v>12721</v>
      </c>
      <c r="G73" s="46"/>
      <c r="H73" s="46"/>
      <c r="I73" s="47">
        <f>SUM(E73:F73)</f>
        <v>14003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508</v>
      </c>
      <c r="G74" s="46"/>
      <c r="H74" s="46"/>
      <c r="I74" s="47">
        <f>F74</f>
        <v>508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8121</v>
      </c>
      <c r="G75" s="46"/>
      <c r="H75" s="46"/>
      <c r="I75" s="47">
        <f>F75</f>
        <v>8121</v>
      </c>
    </row>
    <row r="76" spans="2:22" s="42" customFormat="1" ht="16" customHeight="1">
      <c r="B76" s="28" t="s">
        <v>59</v>
      </c>
      <c r="C76" s="46"/>
      <c r="D76" s="46"/>
      <c r="E76" s="52">
        <v>146</v>
      </c>
      <c r="F76" s="52">
        <v>8641</v>
      </c>
      <c r="G76" s="46"/>
      <c r="H76" s="46"/>
      <c r="I76" s="47">
        <f>SUM(E76:F76)</f>
        <v>8787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2465</v>
      </c>
      <c r="G77" s="46"/>
      <c r="H77" s="46"/>
      <c r="I77" s="47">
        <f>F77</f>
        <v>2465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1467</v>
      </c>
      <c r="G78" s="46"/>
      <c r="H78" s="46"/>
      <c r="I78" s="47">
        <f>F78</f>
        <v>1467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8</v>
      </c>
      <c r="G80" s="46"/>
      <c r="H80" s="46"/>
      <c r="I80" s="47">
        <f>F80</f>
        <v>8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0</v>
      </c>
      <c r="F82" s="46"/>
      <c r="G82" s="46"/>
      <c r="H82" s="46"/>
      <c r="I82" s="47">
        <f>E82</f>
        <v>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929</v>
      </c>
      <c r="F83" s="46"/>
      <c r="G83" s="46"/>
      <c r="H83" s="46"/>
      <c r="I83" s="47">
        <f>E83</f>
        <v>929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3314</v>
      </c>
      <c r="F84" s="53">
        <v>12777</v>
      </c>
      <c r="G84" s="46"/>
      <c r="H84" s="46"/>
      <c r="I84" s="47">
        <f>SUM(E84:F84)</f>
        <v>16091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299</v>
      </c>
      <c r="F85" s="52">
        <v>10951</v>
      </c>
      <c r="G85" s="46"/>
      <c r="H85" s="46"/>
      <c r="I85" s="47">
        <f>SUM(E85:F85)</f>
        <v>11250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0</v>
      </c>
      <c r="G86" s="46"/>
      <c r="H86" s="46"/>
      <c r="I86" s="47">
        <f>F86</f>
        <v>0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6491</v>
      </c>
      <c r="G87" s="46"/>
      <c r="H87" s="46"/>
      <c r="I87" s="47">
        <f>F87</f>
        <v>6491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1354</v>
      </c>
      <c r="G88" s="46"/>
      <c r="H88" s="46"/>
      <c r="I88" s="47">
        <f>F88</f>
        <v>1354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8902</v>
      </c>
      <c r="G89" s="46"/>
      <c r="H89" s="46"/>
      <c r="I89" s="47">
        <f>F89</f>
        <v>8902</v>
      </c>
    </row>
    <row r="90" spans="2:11" s="42" customFormat="1" ht="16" customHeight="1">
      <c r="B90" s="32" t="s">
        <v>55</v>
      </c>
      <c r="C90" s="46"/>
      <c r="D90" s="46"/>
      <c r="E90" s="52">
        <v>0</v>
      </c>
      <c r="F90" s="52">
        <v>864</v>
      </c>
      <c r="G90" s="46"/>
      <c r="H90" s="46"/>
      <c r="I90" s="47">
        <f>SUM(E90:F90)</f>
        <v>864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619</v>
      </c>
      <c r="G91" s="46"/>
      <c r="H91" s="46"/>
      <c r="I91" s="47">
        <f>SUM(E91:F91)</f>
        <v>619</v>
      </c>
    </row>
    <row r="92" spans="2:11" s="42" customFormat="1" ht="16" customHeight="1">
      <c r="B92" s="35" t="s">
        <v>74</v>
      </c>
      <c r="C92" s="46"/>
      <c r="D92" s="46"/>
      <c r="E92" s="52">
        <v>310</v>
      </c>
      <c r="F92" s="52">
        <v>204</v>
      </c>
      <c r="G92" s="46"/>
      <c r="H92" s="46"/>
      <c r="I92" s="47">
        <f>SUM(E92:F92)</f>
        <v>514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166</v>
      </c>
      <c r="F94" s="46"/>
      <c r="G94" s="46"/>
      <c r="H94" s="46"/>
      <c r="I94" s="47">
        <f>E94</f>
        <v>166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1288</v>
      </c>
      <c r="F95" s="46"/>
      <c r="G95" s="46"/>
      <c r="H95" s="46"/>
      <c r="I95" s="47">
        <f>E95</f>
        <v>1288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-39</v>
      </c>
      <c r="F99" s="52">
        <v>0</v>
      </c>
      <c r="G99" s="46"/>
      <c r="H99" s="46"/>
      <c r="I99" s="47">
        <f>SUM(E99:F99)</f>
        <v>-39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-482</v>
      </c>
      <c r="G100" s="46"/>
      <c r="H100" s="46"/>
      <c r="I100" s="47">
        <f>SUM(E100:F100)</f>
        <v>-482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-317</v>
      </c>
      <c r="G101" s="46"/>
      <c r="H101" s="46"/>
      <c r="I101" s="47">
        <f>SUM(E101:F101)</f>
        <v>-317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207</v>
      </c>
      <c r="F106" s="89">
        <f>F58-F59</f>
        <v>9632</v>
      </c>
      <c r="G106" s="90"/>
      <c r="H106" s="90"/>
      <c r="I106" s="89">
        <f>SUM(E106:F106)</f>
        <v>9839</v>
      </c>
    </row>
    <row r="107" spans="2:22" ht="14.5">
      <c r="B107" s="93"/>
      <c r="C107" s="88"/>
      <c r="D107" s="88"/>
      <c r="E107" s="89">
        <f>E63-SUM(E64,E66:E68)</f>
        <v>1722</v>
      </c>
      <c r="F107" s="89">
        <f>F63-SUM(F64,F66)</f>
        <v>2374</v>
      </c>
      <c r="G107" s="90"/>
      <c r="H107" s="90"/>
      <c r="I107" s="89">
        <f>SUM(E107:F107)</f>
        <v>4096</v>
      </c>
    </row>
    <row r="108" spans="2:22" ht="14.5">
      <c r="B108" s="93"/>
      <c r="C108" s="88"/>
      <c r="D108" s="88"/>
      <c r="E108" s="89">
        <f>E73-SUM(E76,E82:E83)</f>
        <v>207</v>
      </c>
      <c r="F108" s="89">
        <f>F73-F76</f>
        <v>4080</v>
      </c>
      <c r="G108" s="90"/>
      <c r="H108" s="90"/>
      <c r="I108" s="89">
        <f>SUM(E108:F108)</f>
        <v>4287</v>
      </c>
    </row>
    <row r="109" spans="2:22" ht="14.5">
      <c r="B109" s="93"/>
      <c r="C109" s="88"/>
      <c r="D109" s="88"/>
      <c r="E109" s="89">
        <f>E84-SUM(E85,E90:E92,E94:E95)</f>
        <v>1251</v>
      </c>
      <c r="F109" s="89">
        <f>F84-SUM(F85, F90:F93)</f>
        <v>139</v>
      </c>
      <c r="G109" s="90"/>
      <c r="H109" s="90"/>
      <c r="I109" s="89">
        <f>SUM(E109:F109)</f>
        <v>1390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04" priority="1">
      <formula>$E$3&lt;&gt;0</formula>
    </cfRule>
  </conditionalFormatting>
  <conditionalFormatting sqref="K9:L9 K11:L13 K18:L18 K26:L26 K20:L22">
    <cfRule type="expression" dxfId="103" priority="3">
      <formula>$L9&lt;&gt;0</formula>
    </cfRule>
  </conditionalFormatting>
  <conditionalFormatting sqref="K6:L7">
    <cfRule type="expression" dxfId="102" priority="2">
      <formula>SUM($L$9:$L$26)&lt;&gt;0</formula>
    </cfRule>
  </conditionalFormatting>
  <conditionalFormatting sqref="K36 K39 K54 K58 K60 K63 K65 E69:F69 K72:K73 K76 K82:K85 K90 K94:K95 E96:F96 K99:K102 E104:F104">
    <cfRule type="cellIs" dxfId="10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00" priority="8">
      <formula>VLOOKUP($B$3,#REF!, 9, FALSE)="No"</formula>
    </cfRule>
  </conditionalFormatting>
  <dataValidations count="4">
    <dataValidation type="list" allowBlank="1" showInputMessage="1" showErrorMessage="1" sqref="H3" xr:uid="{00000000-0002-0000-0E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E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E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E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20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0</v>
      </c>
      <c r="D9" s="52">
        <v>25</v>
      </c>
      <c r="E9" s="52">
        <v>592</v>
      </c>
      <c r="F9" s="52">
        <v>2073</v>
      </c>
      <c r="G9" s="52">
        <v>253</v>
      </c>
      <c r="H9" s="46"/>
      <c r="I9" s="47">
        <f>SUM(C9:G9)</f>
        <v>2943</v>
      </c>
      <c r="K9" s="57">
        <v>2943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-117</v>
      </c>
      <c r="D11" s="52">
        <v>0</v>
      </c>
      <c r="E11" s="52">
        <v>-154</v>
      </c>
      <c r="F11" s="52">
        <v>-164</v>
      </c>
      <c r="G11" s="52">
        <v>0</v>
      </c>
      <c r="H11" s="46"/>
      <c r="I11" s="47">
        <f>SUM(C11:G11)</f>
        <v>-435</v>
      </c>
      <c r="K11" s="57">
        <v>-435</v>
      </c>
      <c r="L11" s="57">
        <f>K11-I11</f>
        <v>0</v>
      </c>
    </row>
    <row r="12" spans="2:12" s="42" customFormat="1" ht="16" customHeight="1">
      <c r="B12" s="43" t="s">
        <v>100</v>
      </c>
      <c r="C12" s="52">
        <v>1203</v>
      </c>
      <c r="D12" s="52">
        <v>125</v>
      </c>
      <c r="E12" s="52">
        <v>26199</v>
      </c>
      <c r="F12" s="52">
        <v>106780</v>
      </c>
      <c r="G12" s="52">
        <v>3494</v>
      </c>
      <c r="H12" s="56">
        <v>65493</v>
      </c>
      <c r="I12" s="47">
        <f>SUM(C12:H12)</f>
        <v>203294</v>
      </c>
      <c r="K12" s="57">
        <f>K13-SUM(K9,K11)</f>
        <v>203294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1086</v>
      </c>
      <c r="D13" s="47">
        <f>SUM(D9,D11:D12)</f>
        <v>150</v>
      </c>
      <c r="E13" s="47">
        <f>SUM(E9,E11:E12)</f>
        <v>26637</v>
      </c>
      <c r="F13" s="47">
        <f>SUM(F9,F11:F12)</f>
        <v>108689</v>
      </c>
      <c r="G13" s="47">
        <f>SUM(G9,G11:G12)</f>
        <v>3747</v>
      </c>
      <c r="H13" s="47">
        <f>H12</f>
        <v>65493</v>
      </c>
      <c r="I13" s="47">
        <f>SUM(I9,I11:I12)</f>
        <v>205802</v>
      </c>
      <c r="K13" s="51">
        <v>205802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1086</v>
      </c>
      <c r="D15" s="47">
        <f>D13+D18</f>
        <v>79</v>
      </c>
      <c r="E15" s="47">
        <f>E13+E18</f>
        <v>26539</v>
      </c>
      <c r="F15" s="47">
        <f>F13+F18</f>
        <v>108162</v>
      </c>
      <c r="G15" s="47">
        <f>G13+G18</f>
        <v>3747</v>
      </c>
      <c r="H15" s="47">
        <f>H13</f>
        <v>65493</v>
      </c>
      <c r="I15" s="47">
        <f>I13+I18</f>
        <v>205106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-71</v>
      </c>
      <c r="E18" s="52">
        <v>-98</v>
      </c>
      <c r="F18" s="52">
        <v>-527</v>
      </c>
      <c r="G18" s="52">
        <v>0</v>
      </c>
      <c r="H18" s="46"/>
      <c r="I18" s="47">
        <f>SUM(C18:G18)</f>
        <v>-696</v>
      </c>
      <c r="K18" s="57">
        <v>-696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-65493</v>
      </c>
      <c r="G20" s="52">
        <v>0</v>
      </c>
      <c r="H20" s="46"/>
      <c r="I20" s="47">
        <f>SUM(C20:G20)</f>
        <v>-65493</v>
      </c>
      <c r="K20" s="57">
        <v>-65493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-223</v>
      </c>
      <c r="D21" s="52">
        <v>-56</v>
      </c>
      <c r="E21" s="52">
        <v>-582</v>
      </c>
      <c r="F21" s="52">
        <v>-35663</v>
      </c>
      <c r="G21" s="52">
        <v>-3680</v>
      </c>
      <c r="H21" s="46"/>
      <c r="I21" s="47">
        <f>SUM(C21:G21)</f>
        <v>-40204</v>
      </c>
      <c r="K21" s="57">
        <f>K22-K18-K20</f>
        <v>-40204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-223</v>
      </c>
      <c r="D22" s="47">
        <f>SUM(D18,D20:D21)</f>
        <v>-127</v>
      </c>
      <c r="E22" s="47">
        <f>SUM(E18,E20:E21)</f>
        <v>-680</v>
      </c>
      <c r="F22" s="47">
        <f>SUM(F18,F20:F21)</f>
        <v>-101683</v>
      </c>
      <c r="G22" s="47">
        <f>SUM(G18,G20:G21)</f>
        <v>-3680</v>
      </c>
      <c r="H22" s="46"/>
      <c r="I22" s="47">
        <f>SUM(I18,I20:I21)</f>
        <v>-106393</v>
      </c>
      <c r="K22" s="51">
        <v>-106393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-223</v>
      </c>
      <c r="D24" s="47">
        <f>D22-D18</f>
        <v>-56</v>
      </c>
      <c r="E24" s="47">
        <f>E22-E18</f>
        <v>-582</v>
      </c>
      <c r="F24" s="47">
        <f>F22-F18</f>
        <v>-101156</v>
      </c>
      <c r="G24" s="47">
        <f>G22-G18</f>
        <v>-3680</v>
      </c>
      <c r="H24" s="46"/>
      <c r="I24" s="47">
        <f>I22-I18</f>
        <v>-105697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863</v>
      </c>
      <c r="D26" s="50">
        <f>D13+D22</f>
        <v>23</v>
      </c>
      <c r="E26" s="50">
        <f>E13+E22</f>
        <v>25957</v>
      </c>
      <c r="F26" s="50">
        <f>F13+F22</f>
        <v>7006</v>
      </c>
      <c r="G26" s="50">
        <f>G13+G22</f>
        <v>67</v>
      </c>
      <c r="H26" s="50">
        <f>H13</f>
        <v>65493</v>
      </c>
      <c r="I26" s="50">
        <f>I13+I22</f>
        <v>99409</v>
      </c>
      <c r="K26" s="51">
        <v>99409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11048</v>
      </c>
      <c r="F39" s="52">
        <v>65344</v>
      </c>
      <c r="G39" s="52">
        <v>0</v>
      </c>
      <c r="H39" s="46"/>
      <c r="I39" s="47">
        <f>SUM(C39:G39)</f>
        <v>76392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102</v>
      </c>
      <c r="F42" s="52">
        <v>1022</v>
      </c>
      <c r="G42" s="46"/>
      <c r="H42" s="46"/>
      <c r="I42" s="47">
        <f>SUM(E42:F42)</f>
        <v>1124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3344</v>
      </c>
      <c r="F43" s="52">
        <v>5447</v>
      </c>
      <c r="G43" s="46"/>
      <c r="H43" s="46"/>
      <c r="I43" s="47">
        <f>SUM(E43:F43)</f>
        <v>8791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62152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11170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24668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8824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1348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108162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4911</v>
      </c>
      <c r="F57" s="52">
        <v>6723</v>
      </c>
      <c r="G57" s="46"/>
      <c r="H57" s="46"/>
      <c r="I57" s="47">
        <f>SUM(E57:F57)</f>
        <v>11634</v>
      </c>
    </row>
    <row r="58" spans="2:22" s="42" customFormat="1" ht="16" customHeight="1">
      <c r="B58" s="26" t="s">
        <v>78</v>
      </c>
      <c r="C58" s="46"/>
      <c r="D58" s="46"/>
      <c r="E58" s="53">
        <v>12224</v>
      </c>
      <c r="F58" s="53">
        <v>47526</v>
      </c>
      <c r="G58" s="46"/>
      <c r="H58" s="46"/>
      <c r="I58" s="47">
        <f>SUM(E58:F58)</f>
        <v>59750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1934</v>
      </c>
      <c r="F59" s="52">
        <v>41926</v>
      </c>
      <c r="G59" s="46"/>
      <c r="H59" s="46"/>
      <c r="I59" s="47">
        <f>SUM(E59:F59)</f>
        <v>43860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29463</v>
      </c>
      <c r="G60" s="46"/>
      <c r="H60" s="46"/>
      <c r="I60" s="47">
        <f>F60</f>
        <v>29463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161</v>
      </c>
      <c r="F61" s="46"/>
      <c r="G61" s="46"/>
      <c r="H61" s="46"/>
      <c r="I61" s="47">
        <f>E61</f>
        <v>161</v>
      </c>
    </row>
    <row r="62" spans="2:22" s="42" customFormat="1" ht="16" customHeight="1">
      <c r="B62" s="62" t="s">
        <v>70</v>
      </c>
      <c r="C62" s="46"/>
      <c r="D62" s="46"/>
      <c r="E62" s="52">
        <v>1424</v>
      </c>
      <c r="F62" s="46"/>
      <c r="G62" s="46"/>
      <c r="H62" s="46"/>
      <c r="I62" s="47">
        <f>E62</f>
        <v>1424</v>
      </c>
    </row>
    <row r="63" spans="2:22" s="42" customFormat="1" ht="16" customHeight="1">
      <c r="B63" s="26" t="s">
        <v>60</v>
      </c>
      <c r="C63" s="46"/>
      <c r="D63" s="46"/>
      <c r="E63" s="53">
        <v>8966</v>
      </c>
      <c r="F63" s="53">
        <v>52004</v>
      </c>
      <c r="G63" s="46"/>
      <c r="H63" s="46"/>
      <c r="I63" s="47">
        <f>SUM(E63:F63)</f>
        <v>60970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89</v>
      </c>
      <c r="F64" s="52">
        <v>37807</v>
      </c>
      <c r="G64" s="46"/>
      <c r="H64" s="46"/>
      <c r="I64" s="47">
        <f>SUM(E64:F64)</f>
        <v>37896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14761</v>
      </c>
      <c r="G65" s="46"/>
      <c r="H65" s="46"/>
      <c r="I65" s="47">
        <f>F65</f>
        <v>14761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190</v>
      </c>
      <c r="F66" s="52">
        <v>5050</v>
      </c>
      <c r="G66" s="46"/>
      <c r="H66" s="46"/>
      <c r="I66" s="47">
        <f>SUM(E66:F66)</f>
        <v>5240</v>
      </c>
    </row>
    <row r="67" spans="2:22" s="42" customFormat="1" ht="16" customHeight="1">
      <c r="B67" s="62" t="s">
        <v>72</v>
      </c>
      <c r="C67" s="46"/>
      <c r="D67" s="46"/>
      <c r="E67" s="52">
        <v>53</v>
      </c>
      <c r="F67" s="46"/>
      <c r="G67" s="46"/>
      <c r="H67" s="46"/>
      <c r="I67" s="47">
        <f>E67</f>
        <v>53</v>
      </c>
    </row>
    <row r="68" spans="2:22" s="42" customFormat="1" ht="16" customHeight="1">
      <c r="B68" s="62" t="s">
        <v>52</v>
      </c>
      <c r="C68" s="46"/>
      <c r="D68" s="46"/>
      <c r="E68" s="52">
        <v>5186</v>
      </c>
      <c r="F68" s="46"/>
      <c r="G68" s="46"/>
      <c r="H68" s="46"/>
      <c r="I68" s="47">
        <f>E68</f>
        <v>5186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4675</v>
      </c>
      <c r="F72" s="52">
        <v>6585</v>
      </c>
      <c r="G72" s="46"/>
      <c r="H72" s="46"/>
      <c r="I72" s="47">
        <f>SUM(E72:F72)</f>
        <v>11260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11868</v>
      </c>
      <c r="F73" s="53">
        <v>23712</v>
      </c>
      <c r="G73" s="46"/>
      <c r="H73" s="46"/>
      <c r="I73" s="47">
        <f>SUM(E73:F73)</f>
        <v>35580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1305</v>
      </c>
      <c r="G74" s="46"/>
      <c r="H74" s="46"/>
      <c r="I74" s="47">
        <f>F74</f>
        <v>1305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18452</v>
      </c>
      <c r="G75" s="46"/>
      <c r="H75" s="46"/>
      <c r="I75" s="47">
        <f>F75</f>
        <v>18452</v>
      </c>
    </row>
    <row r="76" spans="2:22" s="42" customFormat="1" ht="16" customHeight="1">
      <c r="B76" s="28" t="s">
        <v>59</v>
      </c>
      <c r="C76" s="46"/>
      <c r="D76" s="46"/>
      <c r="E76" s="52">
        <v>1869</v>
      </c>
      <c r="F76" s="52">
        <v>19134</v>
      </c>
      <c r="G76" s="46"/>
      <c r="H76" s="46"/>
      <c r="I76" s="47">
        <f>SUM(E76:F76)</f>
        <v>21003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2337</v>
      </c>
      <c r="G77" s="46"/>
      <c r="H77" s="46"/>
      <c r="I77" s="47">
        <f>F77</f>
        <v>2337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954</v>
      </c>
      <c r="G78" s="46"/>
      <c r="H78" s="46"/>
      <c r="I78" s="47">
        <f>F78</f>
        <v>954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13</v>
      </c>
      <c r="G79" s="46"/>
      <c r="H79" s="46"/>
      <c r="I79" s="47">
        <f>F79</f>
        <v>13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4</v>
      </c>
      <c r="G80" s="46"/>
      <c r="H80" s="46"/>
      <c r="I80" s="47">
        <f>F80</f>
        <v>4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161</v>
      </c>
      <c r="F82" s="46"/>
      <c r="G82" s="46"/>
      <c r="H82" s="46"/>
      <c r="I82" s="47">
        <f>E82</f>
        <v>161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1424</v>
      </c>
      <c r="F83" s="46"/>
      <c r="G83" s="46"/>
      <c r="H83" s="46"/>
      <c r="I83" s="47">
        <f>E83</f>
        <v>1424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8822</v>
      </c>
      <c r="F84" s="53">
        <v>40127</v>
      </c>
      <c r="G84" s="46"/>
      <c r="H84" s="46"/>
      <c r="I84" s="47">
        <f>SUM(E84:F84)</f>
        <v>48949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89</v>
      </c>
      <c r="F85" s="52">
        <v>30706</v>
      </c>
      <c r="G85" s="46"/>
      <c r="H85" s="46"/>
      <c r="I85" s="47">
        <f>SUM(E85:F85)</f>
        <v>30795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2187</v>
      </c>
      <c r="G86" s="46"/>
      <c r="H86" s="46"/>
      <c r="I86" s="47">
        <f>F86</f>
        <v>2187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9598</v>
      </c>
      <c r="G87" s="46"/>
      <c r="H87" s="46"/>
      <c r="I87" s="47">
        <f>F87</f>
        <v>9598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4303</v>
      </c>
      <c r="G88" s="46"/>
      <c r="H88" s="46"/>
      <c r="I88" s="47">
        <f>F88</f>
        <v>4303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10831</v>
      </c>
      <c r="G89" s="46"/>
      <c r="H89" s="46"/>
      <c r="I89" s="47">
        <f>F89</f>
        <v>10831</v>
      </c>
    </row>
    <row r="90" spans="2:11" s="42" customFormat="1" ht="16" customHeight="1">
      <c r="B90" s="32" t="s">
        <v>55</v>
      </c>
      <c r="C90" s="46"/>
      <c r="D90" s="46"/>
      <c r="E90" s="52">
        <v>177</v>
      </c>
      <c r="F90" s="52">
        <v>4390</v>
      </c>
      <c r="G90" s="46"/>
      <c r="H90" s="46"/>
      <c r="I90" s="47">
        <f>SUM(E90:F90)</f>
        <v>4567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64</v>
      </c>
      <c r="F91" s="52">
        <v>251</v>
      </c>
      <c r="G91" s="46"/>
      <c r="H91" s="46"/>
      <c r="I91" s="47">
        <f>SUM(E91:F91)</f>
        <v>315</v>
      </c>
    </row>
    <row r="92" spans="2:11" s="42" customFormat="1" ht="16" customHeight="1">
      <c r="B92" s="35" t="s">
        <v>74</v>
      </c>
      <c r="C92" s="46"/>
      <c r="D92" s="46"/>
      <c r="E92" s="52">
        <v>787</v>
      </c>
      <c r="F92" s="52">
        <v>541</v>
      </c>
      <c r="G92" s="46"/>
      <c r="H92" s="46"/>
      <c r="I92" s="47">
        <f>SUM(E92:F92)</f>
        <v>1328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53</v>
      </c>
      <c r="F94" s="46"/>
      <c r="G94" s="46"/>
      <c r="H94" s="46"/>
      <c r="I94" s="47">
        <f>E94</f>
        <v>53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5186</v>
      </c>
      <c r="F95" s="46"/>
      <c r="G95" s="46"/>
      <c r="H95" s="46"/>
      <c r="I95" s="47">
        <f>E95</f>
        <v>5186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-8184</v>
      </c>
      <c r="G100" s="46"/>
      <c r="H100" s="46"/>
      <c r="I100" s="47">
        <f>SUM(E100:F100)</f>
        <v>-8184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-1367</v>
      </c>
      <c r="G101" s="46"/>
      <c r="H101" s="46"/>
      <c r="I101" s="47">
        <f>SUM(E101:F101)</f>
        <v>-1367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-466</v>
      </c>
      <c r="G102" s="46"/>
      <c r="H102" s="46"/>
      <c r="I102" s="47">
        <f>F102</f>
        <v>-466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8705</v>
      </c>
      <c r="F106" s="89">
        <f>F58-F59</f>
        <v>5600</v>
      </c>
      <c r="G106" s="90"/>
      <c r="H106" s="90"/>
      <c r="I106" s="89">
        <f>SUM(E106:F106)</f>
        <v>14305</v>
      </c>
    </row>
    <row r="107" spans="2:22" ht="14.5">
      <c r="B107" s="93"/>
      <c r="C107" s="88"/>
      <c r="D107" s="88"/>
      <c r="E107" s="89">
        <f>E63-SUM(E64,E66:E68)</f>
        <v>3448</v>
      </c>
      <c r="F107" s="89">
        <f>F63-SUM(F64,F66)</f>
        <v>9147</v>
      </c>
      <c r="G107" s="90"/>
      <c r="H107" s="90"/>
      <c r="I107" s="89">
        <f>SUM(E107:F107)</f>
        <v>12595</v>
      </c>
    </row>
    <row r="108" spans="2:22" ht="14.5">
      <c r="B108" s="93"/>
      <c r="C108" s="88"/>
      <c r="D108" s="88"/>
      <c r="E108" s="89">
        <f>E73-SUM(E76,E82:E83)</f>
        <v>8414</v>
      </c>
      <c r="F108" s="89">
        <f>F73-F76</f>
        <v>4578</v>
      </c>
      <c r="G108" s="90"/>
      <c r="H108" s="90"/>
      <c r="I108" s="89">
        <f>SUM(E108:F108)</f>
        <v>12992</v>
      </c>
    </row>
    <row r="109" spans="2:22" ht="14.5">
      <c r="B109" s="93"/>
      <c r="C109" s="88"/>
      <c r="D109" s="88"/>
      <c r="E109" s="89">
        <f>E84-SUM(E85,E90:E92,E94:E95)</f>
        <v>2466</v>
      </c>
      <c r="F109" s="89">
        <f>F84-SUM(F85, F90:F93)</f>
        <v>4239</v>
      </c>
      <c r="G109" s="90"/>
      <c r="H109" s="90"/>
      <c r="I109" s="89">
        <f>SUM(E109:F109)</f>
        <v>6705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99" priority="1">
      <formula>$E$3&lt;&gt;0</formula>
    </cfRule>
  </conditionalFormatting>
  <conditionalFormatting sqref="K9:L9 K11:L13 K18:L18 K26:L26 K20:L22">
    <cfRule type="expression" dxfId="98" priority="3">
      <formula>$L9&lt;&gt;0</formula>
    </cfRule>
  </conditionalFormatting>
  <conditionalFormatting sqref="K6:L7">
    <cfRule type="expression" dxfId="97" priority="2">
      <formula>SUM($L$9:$L$26)&lt;&gt;0</formula>
    </cfRule>
  </conditionalFormatting>
  <conditionalFormatting sqref="K36 K39 K54 K58 K60 K63 K65 E69:F69 K72:K73 K76 K82:K85 K90 K94:K95 E96:F96 K99:K102 E104:F104">
    <cfRule type="cellIs" dxfId="9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95" priority="8">
      <formula>VLOOKUP($B$3,#REF!, 9, FALSE)="No"</formula>
    </cfRule>
  </conditionalFormatting>
  <dataValidations count="4">
    <dataValidation type="list" allowBlank="1" showInputMessage="1" showErrorMessage="1" sqref="H3" xr:uid="{00000000-0002-0000-0F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F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F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F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21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610</v>
      </c>
      <c r="D9" s="52">
        <v>0</v>
      </c>
      <c r="E9" s="52">
        <v>2960</v>
      </c>
      <c r="F9" s="52">
        <v>8144</v>
      </c>
      <c r="G9" s="52">
        <v>923</v>
      </c>
      <c r="H9" s="46"/>
      <c r="I9" s="47">
        <f>SUM(C9:G9)</f>
        <v>12637</v>
      </c>
      <c r="K9" s="57">
        <v>12637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-627</v>
      </c>
      <c r="F11" s="52">
        <v>-712</v>
      </c>
      <c r="G11" s="52">
        <v>-3</v>
      </c>
      <c r="H11" s="46"/>
      <c r="I11" s="47">
        <f>SUM(C11:G11)</f>
        <v>-1342</v>
      </c>
      <c r="K11" s="57">
        <v>-1342</v>
      </c>
      <c r="L11" s="57">
        <f>K11-I11</f>
        <v>0</v>
      </c>
    </row>
    <row r="12" spans="2:12" s="42" customFormat="1" ht="16" customHeight="1">
      <c r="B12" s="43" t="s">
        <v>100</v>
      </c>
      <c r="C12" s="52">
        <v>1696</v>
      </c>
      <c r="D12" s="52">
        <v>43</v>
      </c>
      <c r="E12" s="52">
        <v>82202</v>
      </c>
      <c r="F12" s="52">
        <v>247172</v>
      </c>
      <c r="G12" s="52">
        <v>7605</v>
      </c>
      <c r="H12" s="56">
        <v>156216</v>
      </c>
      <c r="I12" s="47">
        <f>SUM(C12:H12)</f>
        <v>494934</v>
      </c>
      <c r="K12" s="57">
        <f>K13-SUM(K9,K11)</f>
        <v>494934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2306</v>
      </c>
      <c r="D13" s="47">
        <f>SUM(D9,D11:D12)</f>
        <v>43</v>
      </c>
      <c r="E13" s="47">
        <f>SUM(E9,E11:E12)</f>
        <v>84535</v>
      </c>
      <c r="F13" s="47">
        <f>SUM(F9,F11:F12)</f>
        <v>254604</v>
      </c>
      <c r="G13" s="47">
        <f>SUM(G9,G11:G12)</f>
        <v>8525</v>
      </c>
      <c r="H13" s="47">
        <f>H12</f>
        <v>156216</v>
      </c>
      <c r="I13" s="47">
        <f>SUM(I9,I11:I12)</f>
        <v>506229</v>
      </c>
      <c r="K13" s="51">
        <v>506229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2306</v>
      </c>
      <c r="D15" s="47">
        <f>D13+D18</f>
        <v>43</v>
      </c>
      <c r="E15" s="47">
        <f>E13+E18</f>
        <v>84535</v>
      </c>
      <c r="F15" s="47">
        <f>F13+F18</f>
        <v>254401</v>
      </c>
      <c r="G15" s="47">
        <f>G13+G18</f>
        <v>8523</v>
      </c>
      <c r="H15" s="47">
        <f>H13</f>
        <v>156216</v>
      </c>
      <c r="I15" s="47">
        <f>I13+I18</f>
        <v>506024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-203</v>
      </c>
      <c r="G18" s="52">
        <v>-2</v>
      </c>
      <c r="H18" s="46"/>
      <c r="I18" s="47">
        <f>SUM(C18:G18)</f>
        <v>-205</v>
      </c>
      <c r="K18" s="57">
        <v>-205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-156216</v>
      </c>
      <c r="G20" s="52">
        <v>0</v>
      </c>
      <c r="H20" s="46"/>
      <c r="I20" s="47">
        <f>SUM(C20:G20)</f>
        <v>-156216</v>
      </c>
      <c r="K20" s="57">
        <v>-156216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-9947</v>
      </c>
      <c r="D21" s="52">
        <v>-41</v>
      </c>
      <c r="E21" s="52">
        <v>-903</v>
      </c>
      <c r="F21" s="52">
        <v>-76466</v>
      </c>
      <c r="G21" s="52">
        <v>-7297</v>
      </c>
      <c r="H21" s="46"/>
      <c r="I21" s="47">
        <f>SUM(C21:G21)</f>
        <v>-94654</v>
      </c>
      <c r="K21" s="57">
        <f>K22-K18-K20</f>
        <v>-94654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-9947</v>
      </c>
      <c r="D22" s="47">
        <f>SUM(D18,D20:D21)</f>
        <v>-41</v>
      </c>
      <c r="E22" s="47">
        <f>SUM(E18,E20:E21)</f>
        <v>-903</v>
      </c>
      <c r="F22" s="47">
        <f>SUM(F18,F20:F21)</f>
        <v>-232885</v>
      </c>
      <c r="G22" s="47">
        <f>SUM(G18,G20:G21)</f>
        <v>-7299</v>
      </c>
      <c r="H22" s="46"/>
      <c r="I22" s="47">
        <f>SUM(I18,I20:I21)</f>
        <v>-251075</v>
      </c>
      <c r="K22" s="51">
        <v>-251075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-9947</v>
      </c>
      <c r="D24" s="47">
        <f>D22-D18</f>
        <v>-41</v>
      </c>
      <c r="E24" s="47">
        <f>E22-E18</f>
        <v>-903</v>
      </c>
      <c r="F24" s="47">
        <f>F22-F18</f>
        <v>-232682</v>
      </c>
      <c r="G24" s="47">
        <f>G22-G18</f>
        <v>-7297</v>
      </c>
      <c r="H24" s="46"/>
      <c r="I24" s="47">
        <f>I22-I18</f>
        <v>-250870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-7641</v>
      </c>
      <c r="D26" s="50">
        <f>D13+D22</f>
        <v>2</v>
      </c>
      <c r="E26" s="50">
        <f>E13+E22</f>
        <v>83632</v>
      </c>
      <c r="F26" s="50">
        <f>F13+F22</f>
        <v>21719</v>
      </c>
      <c r="G26" s="50">
        <f>G13+G22</f>
        <v>1226</v>
      </c>
      <c r="H26" s="50">
        <f>H13</f>
        <v>156216</v>
      </c>
      <c r="I26" s="50">
        <f>I13+I22</f>
        <v>255154</v>
      </c>
      <c r="K26" s="51">
        <v>255154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19</v>
      </c>
      <c r="D39" s="52">
        <v>0</v>
      </c>
      <c r="E39" s="52">
        <v>41062</v>
      </c>
      <c r="F39" s="52">
        <v>89550</v>
      </c>
      <c r="G39" s="52">
        <v>1</v>
      </c>
      <c r="H39" s="46"/>
      <c r="I39" s="47">
        <f>SUM(C39:G39)</f>
        <v>130632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327</v>
      </c>
      <c r="F42" s="52">
        <v>5963</v>
      </c>
      <c r="G42" s="46"/>
      <c r="H42" s="46"/>
      <c r="I42" s="47">
        <f>SUM(E42:F42)</f>
        <v>6290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11</v>
      </c>
      <c r="F43" s="52">
        <v>1045</v>
      </c>
      <c r="G43" s="46"/>
      <c r="H43" s="46"/>
      <c r="I43" s="47">
        <f>SUM(E43:F43)</f>
        <v>1056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143780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33534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58403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15331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3353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254401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20794</v>
      </c>
      <c r="F57" s="52">
        <v>19554</v>
      </c>
      <c r="G57" s="46"/>
      <c r="H57" s="46"/>
      <c r="I57" s="47">
        <f>SUM(E57:F57)</f>
        <v>40348</v>
      </c>
    </row>
    <row r="58" spans="2:22" s="42" customFormat="1" ht="16" customHeight="1">
      <c r="B58" s="26" t="s">
        <v>78</v>
      </c>
      <c r="C58" s="46"/>
      <c r="D58" s="46"/>
      <c r="E58" s="53">
        <v>27957</v>
      </c>
      <c r="F58" s="53">
        <v>129316</v>
      </c>
      <c r="G58" s="46"/>
      <c r="H58" s="46"/>
      <c r="I58" s="47">
        <f>SUM(E58:F58)</f>
        <v>157273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4208</v>
      </c>
      <c r="F59" s="52">
        <v>91425</v>
      </c>
      <c r="G59" s="46"/>
      <c r="H59" s="46"/>
      <c r="I59" s="47">
        <f>SUM(E59:F59)</f>
        <v>95633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77188</v>
      </c>
      <c r="G60" s="46"/>
      <c r="H60" s="46"/>
      <c r="I60" s="47">
        <f>F60</f>
        <v>77188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2077</v>
      </c>
      <c r="F61" s="46"/>
      <c r="G61" s="46"/>
      <c r="H61" s="46"/>
      <c r="I61" s="47">
        <f>E61</f>
        <v>2077</v>
      </c>
    </row>
    <row r="62" spans="2:22" s="42" customFormat="1" ht="16" customHeight="1">
      <c r="B62" s="62" t="s">
        <v>70</v>
      </c>
      <c r="C62" s="46"/>
      <c r="D62" s="46"/>
      <c r="E62" s="52">
        <v>20506</v>
      </c>
      <c r="F62" s="46"/>
      <c r="G62" s="46"/>
      <c r="H62" s="46"/>
      <c r="I62" s="47">
        <f>E62</f>
        <v>20506</v>
      </c>
    </row>
    <row r="63" spans="2:22" s="42" customFormat="1" ht="16" customHeight="1">
      <c r="B63" s="26" t="s">
        <v>60</v>
      </c>
      <c r="C63" s="46"/>
      <c r="D63" s="46"/>
      <c r="E63" s="53">
        <v>31971</v>
      </c>
      <c r="F63" s="53">
        <v>88135</v>
      </c>
      <c r="G63" s="46"/>
      <c r="H63" s="46"/>
      <c r="I63" s="47">
        <f>SUM(E63:F63)</f>
        <v>120106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616</v>
      </c>
      <c r="F64" s="52">
        <v>64481</v>
      </c>
      <c r="G64" s="46"/>
      <c r="H64" s="46"/>
      <c r="I64" s="47">
        <f>SUM(E64:F64)</f>
        <v>65097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33487</v>
      </c>
      <c r="G65" s="46"/>
      <c r="H65" s="46"/>
      <c r="I65" s="47">
        <f>F65</f>
        <v>33487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1361</v>
      </c>
      <c r="F66" s="52">
        <v>17225</v>
      </c>
      <c r="G66" s="46"/>
      <c r="H66" s="46"/>
      <c r="I66" s="47">
        <f>SUM(E66:F66)</f>
        <v>18586</v>
      </c>
    </row>
    <row r="67" spans="2:22" s="42" customFormat="1" ht="16" customHeight="1">
      <c r="B67" s="62" t="s">
        <v>72</v>
      </c>
      <c r="C67" s="46"/>
      <c r="D67" s="46"/>
      <c r="E67" s="52">
        <v>976</v>
      </c>
      <c r="F67" s="46"/>
      <c r="G67" s="46"/>
      <c r="H67" s="46"/>
      <c r="I67" s="47">
        <f>E67</f>
        <v>976</v>
      </c>
    </row>
    <row r="68" spans="2:22" s="42" customFormat="1" ht="16" customHeight="1">
      <c r="B68" s="62" t="s">
        <v>52</v>
      </c>
      <c r="C68" s="46"/>
      <c r="D68" s="46"/>
      <c r="E68" s="52">
        <v>20808</v>
      </c>
      <c r="F68" s="46"/>
      <c r="G68" s="46"/>
      <c r="H68" s="46"/>
      <c r="I68" s="47">
        <f>E68</f>
        <v>20808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20560</v>
      </c>
      <c r="F72" s="52">
        <v>18534</v>
      </c>
      <c r="G72" s="46"/>
      <c r="H72" s="46"/>
      <c r="I72" s="47">
        <f>SUM(E72:F72)</f>
        <v>39094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26791</v>
      </c>
      <c r="F73" s="53">
        <v>91019</v>
      </c>
      <c r="G73" s="46"/>
      <c r="H73" s="46"/>
      <c r="I73" s="47">
        <f>SUM(E73:F73)</f>
        <v>117810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13793</v>
      </c>
      <c r="G74" s="46"/>
      <c r="H74" s="46"/>
      <c r="I74" s="47">
        <f>F74</f>
        <v>13793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50477</v>
      </c>
      <c r="G75" s="46"/>
      <c r="H75" s="46"/>
      <c r="I75" s="47">
        <f>F75</f>
        <v>50477</v>
      </c>
    </row>
    <row r="76" spans="2:22" s="42" customFormat="1" ht="16" customHeight="1">
      <c r="B76" s="28" t="s">
        <v>59</v>
      </c>
      <c r="C76" s="46"/>
      <c r="D76" s="46"/>
      <c r="E76" s="52">
        <v>4208</v>
      </c>
      <c r="F76" s="52">
        <v>57441</v>
      </c>
      <c r="G76" s="46"/>
      <c r="H76" s="46"/>
      <c r="I76" s="47">
        <f>SUM(E76:F76)</f>
        <v>61649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5945</v>
      </c>
      <c r="G77" s="46"/>
      <c r="H77" s="46"/>
      <c r="I77" s="47">
        <f>F77</f>
        <v>5945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1213</v>
      </c>
      <c r="G78" s="46"/>
      <c r="H78" s="46"/>
      <c r="I78" s="47">
        <f>F78</f>
        <v>1213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159</v>
      </c>
      <c r="G79" s="46"/>
      <c r="H79" s="46"/>
      <c r="I79" s="47">
        <f>F79</f>
        <v>159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21</v>
      </c>
      <c r="G80" s="46"/>
      <c r="H80" s="46"/>
      <c r="I80" s="47">
        <f>F80</f>
        <v>21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2077</v>
      </c>
      <c r="F82" s="46"/>
      <c r="G82" s="46"/>
      <c r="H82" s="46"/>
      <c r="I82" s="47">
        <f>E82</f>
        <v>2077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20506</v>
      </c>
      <c r="F83" s="46"/>
      <c r="G83" s="46"/>
      <c r="H83" s="46"/>
      <c r="I83" s="47">
        <f>E83</f>
        <v>20506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31321</v>
      </c>
      <c r="F84" s="53">
        <v>52173</v>
      </c>
      <c r="G84" s="46"/>
      <c r="H84" s="46"/>
      <c r="I84" s="47">
        <f>SUM(E84:F84)</f>
        <v>83494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616</v>
      </c>
      <c r="F85" s="52">
        <v>33735</v>
      </c>
      <c r="G85" s="46"/>
      <c r="H85" s="46"/>
      <c r="I85" s="47">
        <f>SUM(E85:F85)</f>
        <v>34351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10837</v>
      </c>
      <c r="G86" s="46"/>
      <c r="H86" s="46"/>
      <c r="I86" s="47">
        <f>F86</f>
        <v>10837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22897</v>
      </c>
      <c r="G87" s="46"/>
      <c r="H87" s="46"/>
      <c r="I87" s="47">
        <f>F87</f>
        <v>22897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1101</v>
      </c>
      <c r="G88" s="46"/>
      <c r="H88" s="46"/>
      <c r="I88" s="47">
        <f>F88</f>
        <v>1101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22897</v>
      </c>
      <c r="G89" s="46"/>
      <c r="H89" s="46"/>
      <c r="I89" s="47">
        <f>F89</f>
        <v>22897</v>
      </c>
    </row>
    <row r="90" spans="2:11" s="42" customFormat="1" ht="16" customHeight="1">
      <c r="B90" s="32" t="s">
        <v>55</v>
      </c>
      <c r="C90" s="46"/>
      <c r="D90" s="46"/>
      <c r="E90" s="52">
        <v>1273</v>
      </c>
      <c r="F90" s="52">
        <v>17096</v>
      </c>
      <c r="G90" s="46"/>
      <c r="H90" s="46"/>
      <c r="I90" s="47">
        <f>SUM(E90:F90)</f>
        <v>18369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464</v>
      </c>
      <c r="F91" s="52">
        <v>999</v>
      </c>
      <c r="G91" s="46"/>
      <c r="H91" s="46"/>
      <c r="I91" s="47">
        <f>SUM(E91:F91)</f>
        <v>1463</v>
      </c>
    </row>
    <row r="92" spans="2:11" s="42" customFormat="1" ht="16" customHeight="1">
      <c r="B92" s="35" t="s">
        <v>74</v>
      </c>
      <c r="C92" s="46"/>
      <c r="D92" s="46"/>
      <c r="E92" s="52">
        <v>891</v>
      </c>
      <c r="F92" s="52">
        <v>0</v>
      </c>
      <c r="G92" s="46"/>
      <c r="H92" s="46"/>
      <c r="I92" s="47">
        <f>SUM(E92:F92)</f>
        <v>891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1195</v>
      </c>
      <c r="G93" s="46"/>
      <c r="H93" s="46"/>
      <c r="I93" s="47">
        <f>F93</f>
        <v>1195</v>
      </c>
    </row>
    <row r="94" spans="2:11" s="42" customFormat="1" ht="16" customHeight="1">
      <c r="B94" s="62" t="s">
        <v>72</v>
      </c>
      <c r="C94" s="46"/>
      <c r="D94" s="46"/>
      <c r="E94" s="52">
        <v>976</v>
      </c>
      <c r="F94" s="46"/>
      <c r="G94" s="46"/>
      <c r="H94" s="46"/>
      <c r="I94" s="47">
        <f>E94</f>
        <v>976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20808</v>
      </c>
      <c r="F95" s="46"/>
      <c r="G95" s="46"/>
      <c r="H95" s="46"/>
      <c r="I95" s="47">
        <f>E95</f>
        <v>20808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-19252</v>
      </c>
      <c r="G100" s="46"/>
      <c r="H100" s="46"/>
      <c r="I100" s="47">
        <f>SUM(E100:F100)</f>
        <v>-19252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0</v>
      </c>
      <c r="G101" s="46"/>
      <c r="H101" s="46"/>
      <c r="I101" s="47">
        <f>SUM(E101:F101)</f>
        <v>0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1166</v>
      </c>
      <c r="F106" s="89">
        <f>F58-F59</f>
        <v>37891</v>
      </c>
      <c r="G106" s="90"/>
      <c r="H106" s="90"/>
      <c r="I106" s="89">
        <f>SUM(E106:F106)</f>
        <v>39057</v>
      </c>
    </row>
    <row r="107" spans="2:22" ht="14.5">
      <c r="B107" s="93"/>
      <c r="C107" s="88"/>
      <c r="D107" s="88"/>
      <c r="E107" s="89">
        <f>E63-SUM(E64,E66:E68)</f>
        <v>8210</v>
      </c>
      <c r="F107" s="89">
        <f>F63-SUM(F64,F66)</f>
        <v>6429</v>
      </c>
      <c r="G107" s="90"/>
      <c r="H107" s="90"/>
      <c r="I107" s="89">
        <f>SUM(E107:F107)</f>
        <v>14639</v>
      </c>
    </row>
    <row r="108" spans="2:22" ht="14.5">
      <c r="B108" s="93"/>
      <c r="C108" s="88"/>
      <c r="D108" s="88"/>
      <c r="E108" s="89">
        <f>E73-SUM(E76,E82:E83)</f>
        <v>0</v>
      </c>
      <c r="F108" s="89">
        <f>F73-F76</f>
        <v>33578</v>
      </c>
      <c r="G108" s="90"/>
      <c r="H108" s="90"/>
      <c r="I108" s="89">
        <f>SUM(E108:F108)</f>
        <v>33578</v>
      </c>
    </row>
    <row r="109" spans="2:22" ht="14.5">
      <c r="B109" s="93"/>
      <c r="C109" s="88"/>
      <c r="D109" s="88"/>
      <c r="E109" s="89">
        <f>E84-SUM(E85,E90:E92,E94:E95)</f>
        <v>6293</v>
      </c>
      <c r="F109" s="89">
        <f>F84-SUM(F85, F90:F93)</f>
        <v>-852</v>
      </c>
      <c r="G109" s="90"/>
      <c r="H109" s="90"/>
      <c r="I109" s="89">
        <f>SUM(E109:F109)</f>
        <v>5441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94" priority="1">
      <formula>$E$3&lt;&gt;0</formula>
    </cfRule>
  </conditionalFormatting>
  <conditionalFormatting sqref="K9:L9 K11:L13 K18:L18 K26:L26 K20:L22">
    <cfRule type="expression" dxfId="93" priority="3">
      <formula>$L9&lt;&gt;0</formula>
    </cfRule>
  </conditionalFormatting>
  <conditionalFormatting sqref="K6:L7">
    <cfRule type="expression" dxfId="92" priority="2">
      <formula>SUM($L$9:$L$26)&lt;&gt;0</formula>
    </cfRule>
  </conditionalFormatting>
  <conditionalFormatting sqref="K36 K39 K54 K58 K60 K63 K65 E69:F69 K72:K73 K76 K82:K85 K90 K94:K95 E96:F96 K99:K102 E104:F104">
    <cfRule type="cellIs" dxfId="9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90" priority="8">
      <formula>VLOOKUP($B$3,#REF!, 9, FALSE)="No"</formula>
    </cfRule>
  </conditionalFormatting>
  <dataValidations count="4">
    <dataValidation type="list" allowBlank="1" showInputMessage="1" showErrorMessage="1" sqref="H3" xr:uid="{00000000-0002-0000-10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0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0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0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22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82</v>
      </c>
      <c r="D9" s="52">
        <v>0.16752979372403071</v>
      </c>
      <c r="E9" s="52">
        <v>6739</v>
      </c>
      <c r="F9" s="52">
        <v>20103.229369165128</v>
      </c>
      <c r="G9" s="52">
        <v>2159</v>
      </c>
      <c r="H9" s="46"/>
      <c r="I9" s="47">
        <f>SUM(C9:G9)</f>
        <v>29083.396898958854</v>
      </c>
      <c r="K9" s="57">
        <v>29083.396898958854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-165</v>
      </c>
      <c r="F11" s="52">
        <v>-386.92363999999998</v>
      </c>
      <c r="G11" s="52">
        <v>-1422</v>
      </c>
      <c r="H11" s="46"/>
      <c r="I11" s="47">
        <f>SUM(C11:G11)</f>
        <v>-1973.92364</v>
      </c>
      <c r="K11" s="57">
        <v>-1973.92364</v>
      </c>
      <c r="L11" s="57">
        <f>K11-I11</f>
        <v>0</v>
      </c>
    </row>
    <row r="12" spans="2:12" s="42" customFormat="1" ht="16" customHeight="1">
      <c r="B12" s="43" t="s">
        <v>100</v>
      </c>
      <c r="C12" s="52">
        <v>1778.8012900000001</v>
      </c>
      <c r="D12" s="52">
        <v>62</v>
      </c>
      <c r="E12" s="52">
        <v>144576</v>
      </c>
      <c r="F12" s="52">
        <v>429499.168464388</v>
      </c>
      <c r="G12" s="52">
        <v>35939</v>
      </c>
      <c r="H12" s="56">
        <v>417729</v>
      </c>
      <c r="I12" s="47">
        <f>SUM(C12:H12)</f>
        <v>1029583.969754388</v>
      </c>
      <c r="K12" s="57">
        <f>K13-SUM(K9,K11)</f>
        <v>1029583.9697543881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1860.8012900000001</v>
      </c>
      <c r="D13" s="47">
        <f>SUM(D9,D11:D12)</f>
        <v>62.167529793724029</v>
      </c>
      <c r="E13" s="47">
        <f>SUM(E9,E11:E12)</f>
        <v>151150</v>
      </c>
      <c r="F13" s="47">
        <f>SUM(F9,F11:F12)</f>
        <v>449215.47419355315</v>
      </c>
      <c r="G13" s="47">
        <f>SUM(G9,G11:G12)</f>
        <v>36676</v>
      </c>
      <c r="H13" s="47">
        <f>H12</f>
        <v>417729</v>
      </c>
      <c r="I13" s="47">
        <f>SUM(I9,I11:I12)</f>
        <v>1056693.4430133468</v>
      </c>
      <c r="K13" s="51">
        <v>1056693.443013347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1857.8012900000001</v>
      </c>
      <c r="D15" s="47">
        <f>D13+D18</f>
        <v>62.167529793724029</v>
      </c>
      <c r="E15" s="47">
        <f>E13+E18</f>
        <v>150912</v>
      </c>
      <c r="F15" s="47">
        <f>F13+F18</f>
        <v>448488.47419355315</v>
      </c>
      <c r="G15" s="47">
        <f>G13+G18</f>
        <v>36626</v>
      </c>
      <c r="H15" s="47">
        <f>H13</f>
        <v>417729</v>
      </c>
      <c r="I15" s="47">
        <f>I13+I18</f>
        <v>1055675.4430133468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-3</v>
      </c>
      <c r="D18" s="52">
        <v>0</v>
      </c>
      <c r="E18" s="52">
        <v>-238</v>
      </c>
      <c r="F18" s="52">
        <v>-727</v>
      </c>
      <c r="G18" s="52">
        <v>-50</v>
      </c>
      <c r="H18" s="46"/>
      <c r="I18" s="47">
        <f>SUM(C18:G18)</f>
        <v>-1018</v>
      </c>
      <c r="K18" s="57">
        <v>-1018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-1659</v>
      </c>
      <c r="D20" s="52">
        <v>0</v>
      </c>
      <c r="E20" s="52">
        <v>-138869</v>
      </c>
      <c r="F20" s="52">
        <v>-233437</v>
      </c>
      <c r="G20" s="52">
        <v>0</v>
      </c>
      <c r="H20" s="46"/>
      <c r="I20" s="47">
        <f>SUM(C20:G20)</f>
        <v>-373965</v>
      </c>
      <c r="K20" s="57">
        <v>-373965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-214.52687</v>
      </c>
      <c r="D21" s="52">
        <v>-52.594170000000005</v>
      </c>
      <c r="E21" s="52">
        <v>-7328.9343955722079</v>
      </c>
      <c r="F21" s="52">
        <v>-198114.560148138</v>
      </c>
      <c r="G21" s="52">
        <v>-26667.84138025</v>
      </c>
      <c r="H21" s="46"/>
      <c r="I21" s="47">
        <f>SUM(C21:G21)</f>
        <v>-232378.4569639602</v>
      </c>
      <c r="K21" s="57">
        <f>K22-K18-K20</f>
        <v>-232378.4569639602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-1876.5268699999999</v>
      </c>
      <c r="D22" s="47">
        <f>SUM(D18,D20:D21)</f>
        <v>-52.594170000000005</v>
      </c>
      <c r="E22" s="47">
        <f>SUM(E18,E20:E21)</f>
        <v>-146435.9343955722</v>
      </c>
      <c r="F22" s="47">
        <f>SUM(F18,F20:F21)</f>
        <v>-432278.56014813797</v>
      </c>
      <c r="G22" s="47">
        <f>SUM(G18,G20:G21)</f>
        <v>-26717.84138025</v>
      </c>
      <c r="H22" s="46"/>
      <c r="I22" s="47">
        <f>SUM(I18,I20:I21)</f>
        <v>-607361.4569639602</v>
      </c>
      <c r="K22" s="51">
        <v>-607361.4569639602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-1873.5268699999999</v>
      </c>
      <c r="D24" s="47">
        <f>D22-D18</f>
        <v>-52.594170000000005</v>
      </c>
      <c r="E24" s="47">
        <f>E22-E18</f>
        <v>-146197.9343955722</v>
      </c>
      <c r="F24" s="47">
        <f>F22-F18</f>
        <v>-431551.56014813797</v>
      </c>
      <c r="G24" s="47">
        <f>G22-G18</f>
        <v>-26667.84138025</v>
      </c>
      <c r="H24" s="46"/>
      <c r="I24" s="47">
        <f>I22-I18</f>
        <v>-606343.4569639602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-15.725579999999809</v>
      </c>
      <c r="D26" s="50">
        <f>D13+D22</f>
        <v>9.5733597937240233</v>
      </c>
      <c r="E26" s="50">
        <f>E13+E22</f>
        <v>4714.0656044278003</v>
      </c>
      <c r="F26" s="50">
        <f>F13+F22</f>
        <v>16936.914045415178</v>
      </c>
      <c r="G26" s="50">
        <f>G13+G22</f>
        <v>9958.1586197500001</v>
      </c>
      <c r="H26" s="50">
        <f>H13</f>
        <v>417729</v>
      </c>
      <c r="I26" s="50">
        <f>I13+I22</f>
        <v>449331.98604938656</v>
      </c>
      <c r="K26" s="51">
        <v>449331.98604938679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315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32651</v>
      </c>
      <c r="F39" s="52">
        <v>118841</v>
      </c>
      <c r="G39" s="52">
        <v>315</v>
      </c>
      <c r="H39" s="46"/>
      <c r="I39" s="47">
        <f>SUM(C39:G39)</f>
        <v>151807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1409</v>
      </c>
      <c r="F42" s="52">
        <v>10204</v>
      </c>
      <c r="G42" s="46"/>
      <c r="H42" s="46"/>
      <c r="I42" s="47">
        <f>SUM(E42:F42)</f>
        <v>11613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1086</v>
      </c>
      <c r="F43" s="52">
        <v>38970</v>
      </c>
      <c r="G43" s="46"/>
      <c r="H43" s="46"/>
      <c r="I43" s="47">
        <f>SUM(E43:F43)</f>
        <v>40056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275287.97648444562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45915.338812843765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80126.836788964676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22320.203813447464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24838.118293851603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448488.47419355315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30785</v>
      </c>
      <c r="F57" s="52">
        <v>34920</v>
      </c>
      <c r="G57" s="46"/>
      <c r="H57" s="46"/>
      <c r="I57" s="47">
        <f>SUM(E57:F57)</f>
        <v>65705</v>
      </c>
    </row>
    <row r="58" spans="2:22" s="42" customFormat="1" ht="16" customHeight="1">
      <c r="B58" s="26" t="s">
        <v>78</v>
      </c>
      <c r="C58" s="46"/>
      <c r="D58" s="46"/>
      <c r="E58" s="53">
        <v>45816</v>
      </c>
      <c r="F58" s="53">
        <v>158555</v>
      </c>
      <c r="G58" s="46"/>
      <c r="H58" s="46"/>
      <c r="I58" s="47">
        <f>SUM(E58:F58)</f>
        <v>204371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27037</v>
      </c>
      <c r="F59" s="52">
        <v>145668</v>
      </c>
      <c r="G59" s="46"/>
      <c r="H59" s="46"/>
      <c r="I59" s="47">
        <f>SUM(E59:F59)</f>
        <v>172705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136747</v>
      </c>
      <c r="G60" s="46"/>
      <c r="H60" s="46"/>
      <c r="I60" s="47">
        <f>F60</f>
        <v>136747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1720</v>
      </c>
      <c r="F61" s="46"/>
      <c r="G61" s="46"/>
      <c r="H61" s="46"/>
      <c r="I61" s="47">
        <f>E61</f>
        <v>1720</v>
      </c>
    </row>
    <row r="62" spans="2:22" s="42" customFormat="1" ht="16" customHeight="1">
      <c r="B62" s="62" t="s">
        <v>70</v>
      </c>
      <c r="C62" s="46"/>
      <c r="D62" s="46"/>
      <c r="E62" s="52">
        <v>10684</v>
      </c>
      <c r="F62" s="46"/>
      <c r="G62" s="46"/>
      <c r="H62" s="46"/>
      <c r="I62" s="47">
        <f>E62</f>
        <v>10684</v>
      </c>
    </row>
    <row r="63" spans="2:22" s="42" customFormat="1" ht="16" customHeight="1">
      <c r="B63" s="26" t="s">
        <v>60</v>
      </c>
      <c r="C63" s="46"/>
      <c r="D63" s="46"/>
      <c r="E63" s="53">
        <v>60355</v>
      </c>
      <c r="F63" s="53">
        <v>214149</v>
      </c>
      <c r="G63" s="46"/>
      <c r="H63" s="46"/>
      <c r="I63" s="47">
        <f>SUM(E63:F63)</f>
        <v>274504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2591</v>
      </c>
      <c r="F64" s="52">
        <v>91449</v>
      </c>
      <c r="G64" s="46"/>
      <c r="H64" s="46"/>
      <c r="I64" s="47">
        <f>SUM(E64:F64)</f>
        <v>94040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82809</v>
      </c>
      <c r="G65" s="46"/>
      <c r="H65" s="46"/>
      <c r="I65" s="47">
        <f>F65</f>
        <v>82809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0</v>
      </c>
      <c r="F66" s="52">
        <v>16128</v>
      </c>
      <c r="G66" s="46"/>
      <c r="H66" s="46"/>
      <c r="I66" s="47">
        <f>SUM(E66:F66)</f>
        <v>16128</v>
      </c>
    </row>
    <row r="67" spans="2:22" s="42" customFormat="1" ht="16" customHeight="1">
      <c r="B67" s="62" t="s">
        <v>72</v>
      </c>
      <c r="C67" s="46"/>
      <c r="D67" s="46"/>
      <c r="E67" s="52">
        <v>1269</v>
      </c>
      <c r="F67" s="46"/>
      <c r="G67" s="46"/>
      <c r="H67" s="46"/>
      <c r="I67" s="47">
        <f>E67</f>
        <v>1269</v>
      </c>
    </row>
    <row r="68" spans="2:22" s="42" customFormat="1" ht="16" customHeight="1">
      <c r="B68" s="62" t="s">
        <v>52</v>
      </c>
      <c r="C68" s="46"/>
      <c r="D68" s="46"/>
      <c r="E68" s="52">
        <v>39751</v>
      </c>
      <c r="F68" s="46"/>
      <c r="G68" s="46"/>
      <c r="H68" s="46"/>
      <c r="I68" s="47">
        <f>E68</f>
        <v>39751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30301</v>
      </c>
      <c r="F72" s="52">
        <v>16930</v>
      </c>
      <c r="G72" s="46"/>
      <c r="H72" s="46"/>
      <c r="I72" s="47">
        <f>SUM(E72:F72)</f>
        <v>47231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45532</v>
      </c>
      <c r="F73" s="53">
        <v>69523</v>
      </c>
      <c r="G73" s="46"/>
      <c r="H73" s="46"/>
      <c r="I73" s="47">
        <f>SUM(E73:F73)</f>
        <v>115055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8230</v>
      </c>
      <c r="G74" s="46"/>
      <c r="H74" s="46"/>
      <c r="I74" s="47">
        <f>F74</f>
        <v>8230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58519</v>
      </c>
      <c r="G75" s="46"/>
      <c r="H75" s="46"/>
      <c r="I75" s="47">
        <f>F75</f>
        <v>58519</v>
      </c>
    </row>
    <row r="76" spans="2:22" s="42" customFormat="1" ht="16" customHeight="1">
      <c r="B76" s="28" t="s">
        <v>59</v>
      </c>
      <c r="C76" s="46"/>
      <c r="D76" s="46"/>
      <c r="E76" s="52">
        <v>26753</v>
      </c>
      <c r="F76" s="52">
        <v>65029</v>
      </c>
      <c r="G76" s="46"/>
      <c r="H76" s="46"/>
      <c r="I76" s="47">
        <f>SUM(E76:F76)</f>
        <v>91782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5130</v>
      </c>
      <c r="G77" s="46"/>
      <c r="H77" s="46"/>
      <c r="I77" s="47">
        <f>F77</f>
        <v>5130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2098</v>
      </c>
      <c r="G78" s="46"/>
      <c r="H78" s="46"/>
      <c r="I78" s="47">
        <f>F78</f>
        <v>2098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71</v>
      </c>
      <c r="G79" s="46"/>
      <c r="H79" s="46"/>
      <c r="I79" s="47">
        <f>F79</f>
        <v>71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9</v>
      </c>
      <c r="G80" s="46"/>
      <c r="H80" s="46"/>
      <c r="I80" s="47">
        <f>F80</f>
        <v>9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1720</v>
      </c>
      <c r="F82" s="46"/>
      <c r="G82" s="46"/>
      <c r="H82" s="46"/>
      <c r="I82" s="47">
        <f>E82</f>
        <v>1720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10684</v>
      </c>
      <c r="F83" s="46"/>
      <c r="G83" s="46"/>
      <c r="H83" s="46"/>
      <c r="I83" s="47">
        <f>E83</f>
        <v>10684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53525</v>
      </c>
      <c r="F84" s="53">
        <v>117479</v>
      </c>
      <c r="G84" s="46"/>
      <c r="H84" s="46"/>
      <c r="I84" s="47">
        <f>SUM(E84:F84)</f>
        <v>171004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2591</v>
      </c>
      <c r="F85" s="52">
        <v>70574</v>
      </c>
      <c r="G85" s="46"/>
      <c r="H85" s="46"/>
      <c r="I85" s="47">
        <f>SUM(E85:F85)</f>
        <v>73165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0</v>
      </c>
      <c r="G86" s="46"/>
      <c r="H86" s="46"/>
      <c r="I86" s="47">
        <f>F86</f>
        <v>0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51044</v>
      </c>
      <c r="G87" s="46"/>
      <c r="H87" s="46"/>
      <c r="I87" s="47">
        <f>F87</f>
        <v>51044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848</v>
      </c>
      <c r="G88" s="46"/>
      <c r="H88" s="46"/>
      <c r="I88" s="47">
        <f>F88</f>
        <v>848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67899</v>
      </c>
      <c r="G89" s="46"/>
      <c r="H89" s="46"/>
      <c r="I89" s="47">
        <f>F89</f>
        <v>67899</v>
      </c>
    </row>
    <row r="90" spans="2:11" s="42" customFormat="1" ht="16" customHeight="1">
      <c r="B90" s="32" t="s">
        <v>55</v>
      </c>
      <c r="C90" s="46"/>
      <c r="D90" s="46"/>
      <c r="E90" s="52">
        <v>0</v>
      </c>
      <c r="F90" s="52">
        <v>8833</v>
      </c>
      <c r="G90" s="46"/>
      <c r="H90" s="46"/>
      <c r="I90" s="47">
        <f>SUM(E90:F90)</f>
        <v>8833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2151</v>
      </c>
      <c r="G91" s="46"/>
      <c r="H91" s="46"/>
      <c r="I91" s="47">
        <f>SUM(E91:F91)</f>
        <v>2151</v>
      </c>
    </row>
    <row r="92" spans="2:11" s="42" customFormat="1" ht="16" customHeight="1">
      <c r="B92" s="35" t="s">
        <v>74</v>
      </c>
      <c r="C92" s="46"/>
      <c r="D92" s="46"/>
      <c r="E92" s="52">
        <v>1441</v>
      </c>
      <c r="F92" s="52">
        <v>2163</v>
      </c>
      <c r="G92" s="46"/>
      <c r="H92" s="46"/>
      <c r="I92" s="47">
        <f>SUM(E92:F92)</f>
        <v>3604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2017</v>
      </c>
      <c r="G93" s="46"/>
      <c r="H93" s="46"/>
      <c r="I93" s="47">
        <f>F93</f>
        <v>2017</v>
      </c>
    </row>
    <row r="94" spans="2:11" s="42" customFormat="1" ht="16" customHeight="1">
      <c r="B94" s="62" t="s">
        <v>72</v>
      </c>
      <c r="C94" s="46"/>
      <c r="D94" s="46"/>
      <c r="E94" s="52">
        <v>1256</v>
      </c>
      <c r="F94" s="46"/>
      <c r="G94" s="46"/>
      <c r="H94" s="46"/>
      <c r="I94" s="47">
        <f>E94</f>
        <v>1256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39729</v>
      </c>
      <c r="F95" s="46"/>
      <c r="G95" s="46"/>
      <c r="H95" s="46"/>
      <c r="I95" s="47">
        <f>E95</f>
        <v>39729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-23753</v>
      </c>
      <c r="G100" s="46"/>
      <c r="H100" s="46"/>
      <c r="I100" s="47">
        <f>SUM(E100:F100)</f>
        <v>-23753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-3131</v>
      </c>
      <c r="G101" s="46"/>
      <c r="H101" s="46"/>
      <c r="I101" s="47">
        <f>SUM(E101:F101)</f>
        <v>-3131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6375</v>
      </c>
      <c r="F106" s="89">
        <f>F58-F59</f>
        <v>12887</v>
      </c>
      <c r="G106" s="90"/>
      <c r="H106" s="90"/>
      <c r="I106" s="89">
        <f>SUM(E106:F106)</f>
        <v>19262</v>
      </c>
    </row>
    <row r="107" spans="2:22" ht="14.5">
      <c r="B107" s="93"/>
      <c r="C107" s="88"/>
      <c r="D107" s="88"/>
      <c r="E107" s="89">
        <f>E63-SUM(E64,E66:E68)</f>
        <v>16744</v>
      </c>
      <c r="F107" s="89">
        <f>F63-SUM(F64,F66)</f>
        <v>106572</v>
      </c>
      <c r="G107" s="90"/>
      <c r="H107" s="90"/>
      <c r="I107" s="89">
        <f>SUM(E107:F107)</f>
        <v>123316</v>
      </c>
    </row>
    <row r="108" spans="2:22" ht="14.5">
      <c r="B108" s="93"/>
      <c r="C108" s="88"/>
      <c r="D108" s="88"/>
      <c r="E108" s="89">
        <f>E73-SUM(E76,E82:E83)</f>
        <v>6375</v>
      </c>
      <c r="F108" s="89">
        <f>F73-F76</f>
        <v>4494</v>
      </c>
      <c r="G108" s="90"/>
      <c r="H108" s="90"/>
      <c r="I108" s="89">
        <f>SUM(E108:F108)</f>
        <v>10869</v>
      </c>
    </row>
    <row r="109" spans="2:22" ht="14.5">
      <c r="B109" s="93"/>
      <c r="C109" s="88"/>
      <c r="D109" s="88"/>
      <c r="E109" s="89">
        <f>E84-SUM(E85,E90:E92,E94:E95)</f>
        <v>8508</v>
      </c>
      <c r="F109" s="89">
        <f>F84-SUM(F85, F90:F93)</f>
        <v>31741</v>
      </c>
      <c r="G109" s="90"/>
      <c r="H109" s="90"/>
      <c r="I109" s="89">
        <f>SUM(E109:F109)</f>
        <v>40249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89" priority="1">
      <formula>$E$3&lt;&gt;0</formula>
    </cfRule>
  </conditionalFormatting>
  <conditionalFormatting sqref="K9:L9 K11:L13 K18:L18 K26:L26 K20:L22">
    <cfRule type="expression" dxfId="88" priority="3">
      <formula>$L9&lt;&gt;0</formula>
    </cfRule>
  </conditionalFormatting>
  <conditionalFormatting sqref="K6:L7">
    <cfRule type="expression" dxfId="87" priority="2">
      <formula>SUM($L$9:$L$26)&lt;&gt;0</formula>
    </cfRule>
  </conditionalFormatting>
  <conditionalFormatting sqref="K36 K39 K54 K58 K60 K63 K65 E69:F69 K72:K73 K76 K82:K85 K90 K94:K95 E96:F96 K99:K102 E104:F104">
    <cfRule type="cellIs" dxfId="8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85" priority="8">
      <formula>VLOOKUP($B$3,#REF!, 9, FALSE)="No"</formula>
    </cfRule>
  </conditionalFormatting>
  <dataValidations count="4">
    <dataValidation type="list" allowBlank="1" showInputMessage="1" showErrorMessage="1" sqref="H3" xr:uid="{00000000-0002-0000-11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1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1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1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23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19</v>
      </c>
      <c r="D9" s="52">
        <v>2</v>
      </c>
      <c r="E9" s="52">
        <v>326</v>
      </c>
      <c r="F9" s="52">
        <v>3017</v>
      </c>
      <c r="G9" s="52">
        <v>126</v>
      </c>
      <c r="H9" s="46"/>
      <c r="I9" s="47">
        <f>SUM(C9:G9)</f>
        <v>3490</v>
      </c>
      <c r="K9" s="57">
        <v>3490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-10</v>
      </c>
      <c r="H11" s="46"/>
      <c r="I11" s="47">
        <f>SUM(C11:G11)</f>
        <v>-10</v>
      </c>
      <c r="K11" s="57">
        <v>-10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602</v>
      </c>
      <c r="D12" s="52">
        <v>73</v>
      </c>
      <c r="E12" s="52">
        <v>48032</v>
      </c>
      <c r="F12" s="52">
        <v>104079</v>
      </c>
      <c r="G12" s="52">
        <v>3947</v>
      </c>
      <c r="H12" s="56">
        <v>0</v>
      </c>
      <c r="I12" s="47">
        <f>SUM(C12:H12)</f>
        <v>156733</v>
      </c>
      <c r="K12" s="57">
        <f>K13-SUM(K9,K11)</f>
        <v>156733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621</v>
      </c>
      <c r="D13" s="47">
        <f>SUM(D9,D11:D12)</f>
        <v>75</v>
      </c>
      <c r="E13" s="47">
        <f>SUM(E9,E11:E12)</f>
        <v>48358</v>
      </c>
      <c r="F13" s="47">
        <f>SUM(F9,F11:F12)</f>
        <v>107096</v>
      </c>
      <c r="G13" s="47">
        <f>SUM(G9,G11:G12)</f>
        <v>4063</v>
      </c>
      <c r="H13" s="47">
        <f>H12</f>
        <v>0</v>
      </c>
      <c r="I13" s="47">
        <f>SUM(I9,I11:I12)</f>
        <v>160213</v>
      </c>
      <c r="K13" s="51">
        <v>160213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621</v>
      </c>
      <c r="D15" s="47">
        <f>D13+D18</f>
        <v>75</v>
      </c>
      <c r="E15" s="47">
        <f>E13+E18</f>
        <v>48358</v>
      </c>
      <c r="F15" s="47">
        <f>F13+F18</f>
        <v>107096</v>
      </c>
      <c r="G15" s="47">
        <f>G13+G18</f>
        <v>4063</v>
      </c>
      <c r="H15" s="47">
        <f>H13</f>
        <v>0</v>
      </c>
      <c r="I15" s="47">
        <f>I13+I18</f>
        <v>160213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46"/>
      <c r="I18" s="47">
        <f>SUM(C18:G18)</f>
        <v>0</v>
      </c>
      <c r="K18" s="57">
        <v>0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46"/>
      <c r="I20" s="47">
        <f>SUM(C20:G20)</f>
        <v>0</v>
      </c>
      <c r="K20" s="57">
        <v>0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-2</v>
      </c>
      <c r="D21" s="52">
        <v>-18</v>
      </c>
      <c r="E21" s="52">
        <v>-9715</v>
      </c>
      <c r="F21" s="52">
        <v>-24</v>
      </c>
      <c r="G21" s="52">
        <v>-3867</v>
      </c>
      <c r="H21" s="46"/>
      <c r="I21" s="47">
        <f>SUM(C21:G21)</f>
        <v>-13626</v>
      </c>
      <c r="K21" s="57">
        <f>K22-K18-K20</f>
        <v>-13626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-2</v>
      </c>
      <c r="D22" s="47">
        <f>SUM(D18,D20:D21)</f>
        <v>-18</v>
      </c>
      <c r="E22" s="47">
        <f>SUM(E18,E20:E21)</f>
        <v>-9715</v>
      </c>
      <c r="F22" s="47">
        <f>SUM(F18,F20:F21)</f>
        <v>-24</v>
      </c>
      <c r="G22" s="47">
        <f>SUM(G18,G20:G21)</f>
        <v>-3867</v>
      </c>
      <c r="H22" s="46"/>
      <c r="I22" s="47">
        <f>SUM(I18,I20:I21)</f>
        <v>-13626</v>
      </c>
      <c r="K22" s="51">
        <v>-13626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-2</v>
      </c>
      <c r="D24" s="47">
        <f>D22-D18</f>
        <v>-18</v>
      </c>
      <c r="E24" s="47">
        <f>E22-E18</f>
        <v>-9715</v>
      </c>
      <c r="F24" s="47">
        <f>F22-F18</f>
        <v>-24</v>
      </c>
      <c r="G24" s="47">
        <f>G22-G18</f>
        <v>-3867</v>
      </c>
      <c r="H24" s="46"/>
      <c r="I24" s="47">
        <f>I22-I18</f>
        <v>-13626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619</v>
      </c>
      <c r="D26" s="50">
        <f>D13+D22</f>
        <v>57</v>
      </c>
      <c r="E26" s="50">
        <f>E13+E22</f>
        <v>38643</v>
      </c>
      <c r="F26" s="50">
        <f>F13+F22</f>
        <v>107072</v>
      </c>
      <c r="G26" s="50">
        <f>G13+G22</f>
        <v>196</v>
      </c>
      <c r="H26" s="50">
        <f>H13</f>
        <v>0</v>
      </c>
      <c r="I26" s="50">
        <f>I13+I22</f>
        <v>146587</v>
      </c>
      <c r="K26" s="51">
        <v>146587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10784</v>
      </c>
      <c r="F39" s="52">
        <v>0</v>
      </c>
      <c r="G39" s="52">
        <v>6</v>
      </c>
      <c r="H39" s="46"/>
      <c r="I39" s="47">
        <f>SUM(C39:G39)</f>
        <v>10790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625</v>
      </c>
      <c r="F42" s="52">
        <v>0</v>
      </c>
      <c r="G42" s="46"/>
      <c r="H42" s="46"/>
      <c r="I42" s="47">
        <f>SUM(E42:F42)</f>
        <v>625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98</v>
      </c>
      <c r="F43" s="52">
        <v>0</v>
      </c>
      <c r="G43" s="46"/>
      <c r="H43" s="46"/>
      <c r="I43" s="47">
        <f>SUM(E43:F43)</f>
        <v>98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61233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6501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29243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7644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2475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107096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18963</v>
      </c>
      <c r="F57" s="52">
        <v>104079</v>
      </c>
      <c r="G57" s="46"/>
      <c r="H57" s="46"/>
      <c r="I57" s="47">
        <f>SUM(E57:F57)</f>
        <v>123042</v>
      </c>
    </row>
    <row r="58" spans="2:22" s="42" customFormat="1" ht="16" customHeight="1">
      <c r="B58" s="26" t="s">
        <v>78</v>
      </c>
      <c r="C58" s="46"/>
      <c r="D58" s="46"/>
      <c r="E58" s="53">
        <v>18661</v>
      </c>
      <c r="F58" s="53">
        <v>0</v>
      </c>
      <c r="G58" s="46"/>
      <c r="H58" s="46"/>
      <c r="I58" s="47">
        <f>SUM(E58:F58)</f>
        <v>18661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5894</v>
      </c>
      <c r="F59" s="52">
        <v>0</v>
      </c>
      <c r="G59" s="46"/>
      <c r="H59" s="46"/>
      <c r="I59" s="47">
        <f>SUM(E59:F59)</f>
        <v>5894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0</v>
      </c>
      <c r="G60" s="46"/>
      <c r="H60" s="46"/>
      <c r="I60" s="47">
        <f>F60</f>
        <v>0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0</v>
      </c>
      <c r="F61" s="46"/>
      <c r="G61" s="46"/>
      <c r="H61" s="46"/>
      <c r="I61" s="47">
        <f>E61</f>
        <v>0</v>
      </c>
    </row>
    <row r="62" spans="2:22" s="42" customFormat="1" ht="16" customHeight="1">
      <c r="B62" s="62" t="s">
        <v>70</v>
      </c>
      <c r="C62" s="46"/>
      <c r="D62" s="46"/>
      <c r="E62" s="52">
        <v>10796</v>
      </c>
      <c r="F62" s="46"/>
      <c r="G62" s="46"/>
      <c r="H62" s="46"/>
      <c r="I62" s="47">
        <f>E62</f>
        <v>10796</v>
      </c>
    </row>
    <row r="63" spans="2:22" s="42" customFormat="1" ht="16" customHeight="1">
      <c r="B63" s="26" t="s">
        <v>60</v>
      </c>
      <c r="C63" s="46"/>
      <c r="D63" s="46"/>
      <c r="E63" s="53">
        <v>9459</v>
      </c>
      <c r="F63" s="53">
        <v>0</v>
      </c>
      <c r="G63" s="46"/>
      <c r="H63" s="46"/>
      <c r="I63" s="47">
        <f>SUM(E63:F63)</f>
        <v>9459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35</v>
      </c>
      <c r="F64" s="52">
        <v>0</v>
      </c>
      <c r="G64" s="46"/>
      <c r="H64" s="46"/>
      <c r="I64" s="47">
        <f>SUM(E64:F64)</f>
        <v>35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0</v>
      </c>
      <c r="G65" s="46"/>
      <c r="H65" s="46"/>
      <c r="I65" s="47">
        <f>F65</f>
        <v>0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94</v>
      </c>
      <c r="F66" s="52">
        <v>0</v>
      </c>
      <c r="G66" s="46"/>
      <c r="H66" s="46"/>
      <c r="I66" s="47">
        <f>SUM(E66:F66)</f>
        <v>94</v>
      </c>
    </row>
    <row r="67" spans="2:22" s="42" customFormat="1" ht="16" customHeight="1">
      <c r="B67" s="62" t="s">
        <v>72</v>
      </c>
      <c r="C67" s="46"/>
      <c r="D67" s="46"/>
      <c r="E67" s="52">
        <v>414</v>
      </c>
      <c r="F67" s="46"/>
      <c r="G67" s="46"/>
      <c r="H67" s="46"/>
      <c r="I67" s="47">
        <f>E67</f>
        <v>414</v>
      </c>
    </row>
    <row r="68" spans="2:22" s="42" customFormat="1" ht="16" customHeight="1">
      <c r="B68" s="62" t="s">
        <v>52</v>
      </c>
      <c r="C68" s="46"/>
      <c r="D68" s="46"/>
      <c r="E68" s="52">
        <v>5378</v>
      </c>
      <c r="F68" s="46"/>
      <c r="G68" s="46"/>
      <c r="H68" s="46"/>
      <c r="I68" s="47">
        <f>E68</f>
        <v>5378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9698</v>
      </c>
      <c r="F72" s="52">
        <v>104055</v>
      </c>
      <c r="G72" s="46"/>
      <c r="H72" s="46"/>
      <c r="I72" s="47">
        <f>SUM(E72:F72)</f>
        <v>113753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18464</v>
      </c>
      <c r="F73" s="53">
        <v>0</v>
      </c>
      <c r="G73" s="46"/>
      <c r="H73" s="46"/>
      <c r="I73" s="47">
        <f>SUM(E73:F73)</f>
        <v>18464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0</v>
      </c>
      <c r="G74" s="46"/>
      <c r="H74" s="46"/>
      <c r="I74" s="47">
        <f>F74</f>
        <v>0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0</v>
      </c>
      <c r="G75" s="46"/>
      <c r="H75" s="46"/>
      <c r="I75" s="47">
        <f>F75</f>
        <v>0</v>
      </c>
    </row>
    <row r="76" spans="2:22" s="42" customFormat="1" ht="16" customHeight="1">
      <c r="B76" s="28" t="s">
        <v>59</v>
      </c>
      <c r="C76" s="46"/>
      <c r="D76" s="46"/>
      <c r="E76" s="52">
        <v>5840</v>
      </c>
      <c r="F76" s="52">
        <v>0</v>
      </c>
      <c r="G76" s="46"/>
      <c r="H76" s="46"/>
      <c r="I76" s="47">
        <f>SUM(E76:F76)</f>
        <v>5840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0</v>
      </c>
      <c r="G77" s="46"/>
      <c r="H77" s="46"/>
      <c r="I77" s="47">
        <f>F77</f>
        <v>0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0</v>
      </c>
      <c r="G78" s="46"/>
      <c r="H78" s="46"/>
      <c r="I78" s="47">
        <f>F78</f>
        <v>0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0</v>
      </c>
      <c r="F82" s="46"/>
      <c r="G82" s="46"/>
      <c r="H82" s="46"/>
      <c r="I82" s="47">
        <f>E82</f>
        <v>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10654</v>
      </c>
      <c r="F83" s="46"/>
      <c r="G83" s="46"/>
      <c r="H83" s="46"/>
      <c r="I83" s="47">
        <f>E83</f>
        <v>10654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9274</v>
      </c>
      <c r="F84" s="53">
        <v>0</v>
      </c>
      <c r="G84" s="46"/>
      <c r="H84" s="46"/>
      <c r="I84" s="47">
        <f>SUM(E84:F84)</f>
        <v>9274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35</v>
      </c>
      <c r="F85" s="52">
        <v>0</v>
      </c>
      <c r="G85" s="46"/>
      <c r="H85" s="46"/>
      <c r="I85" s="47">
        <f>SUM(E85:F85)</f>
        <v>35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0</v>
      </c>
      <c r="G86" s="46"/>
      <c r="H86" s="46"/>
      <c r="I86" s="47">
        <f>F86</f>
        <v>0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0</v>
      </c>
      <c r="G87" s="46"/>
      <c r="H87" s="46"/>
      <c r="I87" s="47">
        <f>F87</f>
        <v>0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0</v>
      </c>
      <c r="G88" s="46"/>
      <c r="H88" s="46"/>
      <c r="I88" s="47">
        <f>F88</f>
        <v>0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0</v>
      </c>
      <c r="G89" s="46"/>
      <c r="H89" s="46"/>
      <c r="I89" s="47">
        <f>F89</f>
        <v>0</v>
      </c>
    </row>
    <row r="90" spans="2:11" s="42" customFormat="1" ht="16" customHeight="1">
      <c r="B90" s="32" t="s">
        <v>55</v>
      </c>
      <c r="C90" s="46"/>
      <c r="D90" s="46"/>
      <c r="E90" s="52">
        <v>94</v>
      </c>
      <c r="F90" s="52">
        <v>0</v>
      </c>
      <c r="G90" s="46"/>
      <c r="H90" s="46"/>
      <c r="I90" s="47">
        <f>SUM(E90:F90)</f>
        <v>94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102</v>
      </c>
      <c r="F91" s="52">
        <v>0</v>
      </c>
      <c r="G91" s="46"/>
      <c r="H91" s="46"/>
      <c r="I91" s="47">
        <f>SUM(E91:F91)</f>
        <v>102</v>
      </c>
    </row>
    <row r="92" spans="2:11" s="42" customFormat="1" ht="16" customHeight="1">
      <c r="B92" s="35" t="s">
        <v>74</v>
      </c>
      <c r="C92" s="46"/>
      <c r="D92" s="46"/>
      <c r="E92" s="52">
        <v>180</v>
      </c>
      <c r="F92" s="52">
        <v>0</v>
      </c>
      <c r="G92" s="46"/>
      <c r="H92" s="46"/>
      <c r="I92" s="47">
        <f>SUM(E92:F92)</f>
        <v>180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43</v>
      </c>
      <c r="G93" s="46"/>
      <c r="H93" s="46"/>
      <c r="I93" s="47">
        <f>F93</f>
        <v>43</v>
      </c>
    </row>
    <row r="94" spans="2:11" s="42" customFormat="1" ht="16" customHeight="1">
      <c r="B94" s="62" t="s">
        <v>72</v>
      </c>
      <c r="C94" s="46"/>
      <c r="D94" s="46"/>
      <c r="E94" s="52">
        <v>414</v>
      </c>
      <c r="F94" s="46"/>
      <c r="G94" s="46"/>
      <c r="H94" s="46"/>
      <c r="I94" s="47">
        <f>E94</f>
        <v>414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5360</v>
      </c>
      <c r="F95" s="46"/>
      <c r="G95" s="46"/>
      <c r="H95" s="46"/>
      <c r="I95" s="47">
        <f>E95</f>
        <v>5360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0</v>
      </c>
      <c r="G100" s="46"/>
      <c r="H100" s="46"/>
      <c r="I100" s="47">
        <f>SUM(E100:F100)</f>
        <v>0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0</v>
      </c>
      <c r="G101" s="46"/>
      <c r="H101" s="46"/>
      <c r="I101" s="47">
        <f>SUM(E101:F101)</f>
        <v>0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1971</v>
      </c>
      <c r="F106" s="89">
        <f>F58-F59</f>
        <v>0</v>
      </c>
      <c r="G106" s="90"/>
      <c r="H106" s="90"/>
      <c r="I106" s="89">
        <f>SUM(E106:F106)</f>
        <v>1971</v>
      </c>
    </row>
    <row r="107" spans="2:22" ht="14.5">
      <c r="B107" s="93"/>
      <c r="C107" s="88"/>
      <c r="D107" s="88"/>
      <c r="E107" s="89">
        <f>E63-SUM(E64,E66:E68)</f>
        <v>3538</v>
      </c>
      <c r="F107" s="89">
        <f>F63-SUM(F64,F66)</f>
        <v>0</v>
      </c>
      <c r="G107" s="90"/>
      <c r="H107" s="90"/>
      <c r="I107" s="89">
        <f>SUM(E107:F107)</f>
        <v>3538</v>
      </c>
    </row>
    <row r="108" spans="2:22" ht="14.5">
      <c r="B108" s="93"/>
      <c r="C108" s="88"/>
      <c r="D108" s="88"/>
      <c r="E108" s="89">
        <f>E73-SUM(E76,E82:E83)</f>
        <v>1970</v>
      </c>
      <c r="F108" s="89">
        <f>F73-F76</f>
        <v>0</v>
      </c>
      <c r="G108" s="90"/>
      <c r="H108" s="90"/>
      <c r="I108" s="89">
        <f>SUM(E108:F108)</f>
        <v>1970</v>
      </c>
    </row>
    <row r="109" spans="2:22" ht="14.5">
      <c r="B109" s="93"/>
      <c r="C109" s="88"/>
      <c r="D109" s="88"/>
      <c r="E109" s="89">
        <f>E84-SUM(E85,E90:E92,E94:E95)</f>
        <v>3089</v>
      </c>
      <c r="F109" s="89">
        <f>F84-SUM(F85, F90:F93)</f>
        <v>-43</v>
      </c>
      <c r="G109" s="90"/>
      <c r="H109" s="90"/>
      <c r="I109" s="89">
        <f>SUM(E109:F109)</f>
        <v>3046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84" priority="1">
      <formula>$E$3&lt;&gt;0</formula>
    </cfRule>
  </conditionalFormatting>
  <conditionalFormatting sqref="K9:L9 K11:L13 K18:L18 K26:L26 K20:L22">
    <cfRule type="expression" dxfId="83" priority="3">
      <formula>$L9&lt;&gt;0</formula>
    </cfRule>
  </conditionalFormatting>
  <conditionalFormatting sqref="K6:L7">
    <cfRule type="expression" dxfId="82" priority="2">
      <formula>SUM($L$9:$L$26)&lt;&gt;0</formula>
    </cfRule>
  </conditionalFormatting>
  <conditionalFormatting sqref="K36 K39 K54 K58 K60 K63 K65 E69:F69 K72:K73 K76 K82:K85 K90 K94:K95 E96:F96 K99:K102 E104:F104">
    <cfRule type="cellIs" dxfId="8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80" priority="8">
      <formula>VLOOKUP($B$3,#REF!, 9, FALSE)="No"</formula>
    </cfRule>
  </conditionalFormatting>
  <dataValidations count="4">
    <dataValidation type="list" allowBlank="1" showInputMessage="1" showErrorMessage="1" sqref="H3" xr:uid="{00000000-0002-0000-12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2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2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2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2EF2D-EF32-4768-9BAC-04B39AD82C45}">
  <sheetPr codeName="Sheet1">
    <tabColor rgb="FF183C5C"/>
  </sheetPr>
  <dimension ref="A1:I29"/>
  <sheetViews>
    <sheetView zoomScaleNormal="100" workbookViewId="0">
      <selection activeCell="T1" sqref="T1"/>
    </sheetView>
  </sheetViews>
  <sheetFormatPr defaultColWidth="9.08984375" defaultRowHeight="15.5"/>
  <cols>
    <col min="1" max="2" width="9.08984375" style="71"/>
    <col min="3" max="3" width="10.6328125" style="71" customWidth="1"/>
    <col min="4" max="16384" width="9.08984375" style="71"/>
  </cols>
  <sheetData>
    <row r="1" spans="1:5" ht="25">
      <c r="A1" s="69" t="s">
        <v>173</v>
      </c>
      <c r="B1" s="70"/>
      <c r="C1" s="70"/>
      <c r="D1" s="70"/>
      <c r="E1" s="70"/>
    </row>
    <row r="2" spans="1:5" ht="23">
      <c r="A2" s="72" t="s">
        <v>174</v>
      </c>
      <c r="B2" s="70"/>
      <c r="C2" s="70"/>
      <c r="D2" s="70"/>
      <c r="E2" s="70"/>
    </row>
    <row r="3" spans="1:5">
      <c r="A3" s="75"/>
    </row>
    <row r="4" spans="1:5" ht="15.9" customHeight="1">
      <c r="A4" s="94" t="s">
        <v>175</v>
      </c>
      <c r="B4" s="78"/>
      <c r="C4" s="78"/>
      <c r="D4" s="78"/>
      <c r="E4" s="78"/>
    </row>
    <row r="5" spans="1:5" ht="15.9" customHeight="1">
      <c r="A5" s="71" t="s">
        <v>176</v>
      </c>
    </row>
    <row r="6" spans="1:5" ht="14.15" customHeight="1">
      <c r="E6" s="79"/>
    </row>
    <row r="7" spans="1:5" ht="15.9" customHeight="1">
      <c r="A7" s="94" t="s">
        <v>177</v>
      </c>
      <c r="B7" s="78"/>
      <c r="C7" s="78"/>
      <c r="D7" s="78"/>
      <c r="E7" s="78"/>
    </row>
    <row r="8" spans="1:5" ht="14.15" customHeight="1">
      <c r="E8" s="79"/>
    </row>
    <row r="9" spans="1:5" ht="15.9" customHeight="1">
      <c r="A9" s="94" t="s">
        <v>178</v>
      </c>
      <c r="B9" s="78"/>
      <c r="C9" s="78"/>
      <c r="D9" s="78"/>
      <c r="E9" s="78"/>
    </row>
    <row r="10" spans="1:5" ht="15.9" customHeight="1">
      <c r="A10" s="84" t="s">
        <v>179</v>
      </c>
      <c r="B10" s="78"/>
      <c r="C10" s="78"/>
      <c r="D10" s="78"/>
      <c r="E10" s="78"/>
    </row>
    <row r="11" spans="1:5" ht="14.15" customHeight="1">
      <c r="E11" s="79"/>
    </row>
    <row r="12" spans="1:5" ht="15.9" customHeight="1">
      <c r="A12" s="94" t="s">
        <v>180</v>
      </c>
      <c r="B12" s="78"/>
      <c r="C12" s="78"/>
      <c r="D12" s="78"/>
      <c r="E12" s="78"/>
    </row>
    <row r="13" spans="1:5" ht="14.15" customHeight="1">
      <c r="E13" s="79"/>
    </row>
    <row r="14" spans="1:5" ht="15.9" customHeight="1">
      <c r="A14" s="94" t="s">
        <v>181</v>
      </c>
      <c r="B14" s="78"/>
      <c r="C14" s="78"/>
      <c r="D14" s="78"/>
      <c r="E14" s="78"/>
    </row>
    <row r="15" spans="1:5" ht="15.9" customHeight="1">
      <c r="A15" s="84" t="s">
        <v>182</v>
      </c>
      <c r="B15" s="78"/>
      <c r="C15" s="78"/>
      <c r="D15" s="78"/>
      <c r="E15" s="78"/>
    </row>
    <row r="16" spans="1:5" ht="14.15" customHeight="1">
      <c r="E16" s="79"/>
    </row>
    <row r="17" spans="1:9" ht="15.9" customHeight="1">
      <c r="A17" s="94" t="s">
        <v>183</v>
      </c>
      <c r="B17" s="78"/>
      <c r="C17" s="78"/>
      <c r="D17" s="78"/>
      <c r="E17" s="78"/>
    </row>
    <row r="18" spans="1:9" ht="14.15" customHeight="1">
      <c r="E18" s="79"/>
    </row>
    <row r="19" spans="1:9" ht="15.9" customHeight="1">
      <c r="A19" s="94" t="s">
        <v>184</v>
      </c>
      <c r="B19" s="78"/>
      <c r="C19" s="78"/>
      <c r="D19" s="78"/>
      <c r="E19" s="78"/>
    </row>
    <row r="20" spans="1:9" ht="15.9" customHeight="1">
      <c r="A20" s="84" t="s">
        <v>185</v>
      </c>
      <c r="B20" s="78"/>
      <c r="C20" s="78"/>
      <c r="D20" s="78"/>
      <c r="E20" s="78"/>
    </row>
    <row r="21" spans="1:9" ht="14.15" customHeight="1">
      <c r="E21" s="79"/>
    </row>
    <row r="22" spans="1:9" ht="15.9" customHeight="1">
      <c r="A22" s="94" t="s">
        <v>186</v>
      </c>
      <c r="B22" s="78"/>
      <c r="C22" s="78"/>
      <c r="D22" s="78"/>
      <c r="E22" s="78"/>
    </row>
    <row r="23" spans="1:9" ht="15.9" customHeight="1">
      <c r="A23" s="84" t="s">
        <v>187</v>
      </c>
      <c r="B23" s="78"/>
      <c r="C23" s="78"/>
      <c r="D23" s="78"/>
      <c r="E23" s="78"/>
    </row>
    <row r="24" spans="1:9" ht="14.15" customHeight="1">
      <c r="E24" s="79"/>
    </row>
    <row r="25" spans="1:9" ht="15.9" customHeight="1">
      <c r="A25" s="94" t="s">
        <v>188</v>
      </c>
      <c r="B25" s="78"/>
      <c r="C25" s="78"/>
      <c r="D25" s="78"/>
      <c r="E25" s="78"/>
    </row>
    <row r="26" spans="1:9" ht="15.9" customHeight="1">
      <c r="A26" s="84" t="s">
        <v>189</v>
      </c>
      <c r="B26" s="78"/>
      <c r="C26" s="78"/>
      <c r="D26" s="78"/>
      <c r="E26" s="78"/>
    </row>
    <row r="27" spans="1:9" ht="14.15" customHeight="1">
      <c r="E27" s="79"/>
    </row>
    <row r="28" spans="1:9" ht="15.9" customHeight="1">
      <c r="A28" s="84" t="s">
        <v>190</v>
      </c>
    </row>
    <row r="29" spans="1:9" ht="15.9" customHeight="1">
      <c r="A29" s="71" t="s">
        <v>191</v>
      </c>
      <c r="D29" s="95"/>
      <c r="E29" s="95"/>
      <c r="F29" s="95"/>
      <c r="G29" s="95"/>
      <c r="H29" s="95"/>
      <c r="I29" s="95"/>
    </row>
  </sheetData>
  <hyperlinks>
    <hyperlink ref="D29" r:id="rId1" display="www.gov.scot/publications/local-financial-return/" xr:uid="{6A73287B-E9BA-49AD-A608-0D21CA9DD9C5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24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35</v>
      </c>
      <c r="D9" s="52">
        <v>0</v>
      </c>
      <c r="E9" s="52">
        <v>388</v>
      </c>
      <c r="F9" s="52">
        <v>1119</v>
      </c>
      <c r="G9" s="52">
        <v>0</v>
      </c>
      <c r="H9" s="46"/>
      <c r="I9" s="47">
        <f>SUM(C9:G9)</f>
        <v>1542</v>
      </c>
      <c r="K9" s="57">
        <v>1542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-44</v>
      </c>
      <c r="G11" s="52">
        <v>0</v>
      </c>
      <c r="H11" s="46"/>
      <c r="I11" s="47">
        <f>SUM(C11:G11)</f>
        <v>-44</v>
      </c>
      <c r="K11" s="57">
        <v>-44</v>
      </c>
      <c r="L11" s="57">
        <f>K11-I11</f>
        <v>0</v>
      </c>
    </row>
    <row r="12" spans="2:12" s="42" customFormat="1" ht="16" customHeight="1">
      <c r="B12" s="43" t="s">
        <v>100</v>
      </c>
      <c r="C12" s="52">
        <v>807</v>
      </c>
      <c r="D12" s="52">
        <v>6</v>
      </c>
      <c r="E12" s="52">
        <v>13105</v>
      </c>
      <c r="F12" s="52">
        <v>53790</v>
      </c>
      <c r="G12" s="52">
        <v>2190</v>
      </c>
      <c r="H12" s="56">
        <v>50722</v>
      </c>
      <c r="I12" s="47">
        <f>SUM(C12:H12)</f>
        <v>120620</v>
      </c>
      <c r="K12" s="57">
        <f>K13-SUM(K9,K11)</f>
        <v>120620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842</v>
      </c>
      <c r="D13" s="47">
        <f>SUM(D9,D11:D12)</f>
        <v>6</v>
      </c>
      <c r="E13" s="47">
        <f>SUM(E9,E11:E12)</f>
        <v>13493</v>
      </c>
      <c r="F13" s="47">
        <f>SUM(F9,F11:F12)</f>
        <v>54865</v>
      </c>
      <c r="G13" s="47">
        <f>SUM(G9,G11:G12)</f>
        <v>2190</v>
      </c>
      <c r="H13" s="47">
        <f>H12</f>
        <v>50722</v>
      </c>
      <c r="I13" s="47">
        <f>SUM(I9,I11:I12)</f>
        <v>122118</v>
      </c>
      <c r="K13" s="51">
        <v>122118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842</v>
      </c>
      <c r="D15" s="47">
        <f>D13+D18</f>
        <v>6</v>
      </c>
      <c r="E15" s="47">
        <f>E13+E18</f>
        <v>13493</v>
      </c>
      <c r="F15" s="47">
        <f>F13+F18</f>
        <v>54865</v>
      </c>
      <c r="G15" s="47">
        <f>G13+G18</f>
        <v>2190</v>
      </c>
      <c r="H15" s="47">
        <f>H13</f>
        <v>50722</v>
      </c>
      <c r="I15" s="47">
        <f>I13+I18</f>
        <v>122118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46"/>
      <c r="I18" s="47">
        <f>SUM(C18:G18)</f>
        <v>0</v>
      </c>
      <c r="K18" s="57">
        <v>0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-1794</v>
      </c>
      <c r="D20" s="52">
        <v>0</v>
      </c>
      <c r="E20" s="52">
        <v>-10889</v>
      </c>
      <c r="F20" s="52">
        <v>-37298</v>
      </c>
      <c r="G20" s="52">
        <v>-22</v>
      </c>
      <c r="H20" s="46"/>
      <c r="I20" s="47">
        <f>SUM(C20:G20)</f>
        <v>-50003</v>
      </c>
      <c r="K20" s="57">
        <v>-50003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-2</v>
      </c>
      <c r="D21" s="52">
        <v>-4</v>
      </c>
      <c r="E21" s="52">
        <v>-1558</v>
      </c>
      <c r="F21" s="52">
        <v>-19949</v>
      </c>
      <c r="G21" s="52">
        <v>-2118</v>
      </c>
      <c r="H21" s="46"/>
      <c r="I21" s="47">
        <f>SUM(C21:G21)</f>
        <v>-23631</v>
      </c>
      <c r="K21" s="57">
        <f>K22-K18-K20</f>
        <v>-23631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-1796</v>
      </c>
      <c r="D22" s="47">
        <f>SUM(D18,D20:D21)</f>
        <v>-4</v>
      </c>
      <c r="E22" s="47">
        <f>SUM(E18,E20:E21)</f>
        <v>-12447</v>
      </c>
      <c r="F22" s="47">
        <f>SUM(F18,F20:F21)</f>
        <v>-57247</v>
      </c>
      <c r="G22" s="47">
        <f>SUM(G18,G20:G21)</f>
        <v>-2140</v>
      </c>
      <c r="H22" s="46"/>
      <c r="I22" s="47">
        <f>SUM(I18,I20:I21)</f>
        <v>-73634</v>
      </c>
      <c r="K22" s="51">
        <v>-73634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-1796</v>
      </c>
      <c r="D24" s="47">
        <f>D22-D18</f>
        <v>-4</v>
      </c>
      <c r="E24" s="47">
        <f>E22-E18</f>
        <v>-12447</v>
      </c>
      <c r="F24" s="47">
        <f>F22-F18</f>
        <v>-57247</v>
      </c>
      <c r="G24" s="47">
        <f>G22-G18</f>
        <v>-2140</v>
      </c>
      <c r="H24" s="46"/>
      <c r="I24" s="47">
        <f>I22-I18</f>
        <v>-73634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-954</v>
      </c>
      <c r="D26" s="50">
        <f>D13+D22</f>
        <v>2</v>
      </c>
      <c r="E26" s="50">
        <f>E13+E22</f>
        <v>1046</v>
      </c>
      <c r="F26" s="50">
        <f>F13+F22</f>
        <v>-2382</v>
      </c>
      <c r="G26" s="50">
        <f>G13+G22</f>
        <v>50</v>
      </c>
      <c r="H26" s="50">
        <f>H13</f>
        <v>50722</v>
      </c>
      <c r="I26" s="50">
        <f>I13+I22</f>
        <v>48484</v>
      </c>
      <c r="K26" s="51">
        <v>48484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2246</v>
      </c>
      <c r="F39" s="52">
        <v>17164</v>
      </c>
      <c r="G39" s="52">
        <v>285</v>
      </c>
      <c r="H39" s="46"/>
      <c r="I39" s="47">
        <f>SUM(C39:G39)</f>
        <v>19695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61</v>
      </c>
      <c r="F42" s="52">
        <v>949</v>
      </c>
      <c r="G42" s="46"/>
      <c r="H42" s="46"/>
      <c r="I42" s="47">
        <f>SUM(E42:F42)</f>
        <v>1010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25</v>
      </c>
      <c r="F43" s="52">
        <v>1766</v>
      </c>
      <c r="G43" s="46"/>
      <c r="H43" s="46"/>
      <c r="I43" s="47">
        <f>SUM(E43:F43)</f>
        <v>1791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46622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102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2903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3250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1988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54865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4742</v>
      </c>
      <c r="F57" s="52">
        <v>9883</v>
      </c>
      <c r="G57" s="46"/>
      <c r="H57" s="46"/>
      <c r="I57" s="47">
        <f>SUM(E57:F57)</f>
        <v>14625</v>
      </c>
    </row>
    <row r="58" spans="2:22" s="42" customFormat="1" ht="16" customHeight="1">
      <c r="B58" s="26" t="s">
        <v>78</v>
      </c>
      <c r="C58" s="46"/>
      <c r="D58" s="46"/>
      <c r="E58" s="53">
        <v>4144</v>
      </c>
      <c r="F58" s="53">
        <v>21232</v>
      </c>
      <c r="G58" s="46"/>
      <c r="H58" s="46"/>
      <c r="I58" s="47">
        <f>SUM(E58:F58)</f>
        <v>25376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2423</v>
      </c>
      <c r="F59" s="52">
        <v>17683</v>
      </c>
      <c r="G59" s="46"/>
      <c r="H59" s="46"/>
      <c r="I59" s="47">
        <f>SUM(E59:F59)</f>
        <v>20106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15579</v>
      </c>
      <c r="G60" s="46"/>
      <c r="H60" s="46"/>
      <c r="I60" s="47">
        <f>F60</f>
        <v>15579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83</v>
      </c>
      <c r="F61" s="46"/>
      <c r="G61" s="46"/>
      <c r="H61" s="46"/>
      <c r="I61" s="47">
        <f>E61</f>
        <v>83</v>
      </c>
    </row>
    <row r="62" spans="2:22" s="42" customFormat="1" ht="16" customHeight="1">
      <c r="B62" s="62" t="s">
        <v>70</v>
      </c>
      <c r="C62" s="46"/>
      <c r="D62" s="46"/>
      <c r="E62" s="52">
        <v>1510</v>
      </c>
      <c r="F62" s="46"/>
      <c r="G62" s="46"/>
      <c r="H62" s="46"/>
      <c r="I62" s="47">
        <f>E62</f>
        <v>1510</v>
      </c>
    </row>
    <row r="63" spans="2:22" s="42" customFormat="1" ht="16" customHeight="1">
      <c r="B63" s="26" t="s">
        <v>60</v>
      </c>
      <c r="C63" s="46"/>
      <c r="D63" s="46"/>
      <c r="E63" s="53">
        <v>2880</v>
      </c>
      <c r="F63" s="53">
        <v>20084</v>
      </c>
      <c r="G63" s="46"/>
      <c r="H63" s="46"/>
      <c r="I63" s="47">
        <f>SUM(E63:F63)</f>
        <v>22964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0</v>
      </c>
      <c r="F64" s="52">
        <v>14939</v>
      </c>
      <c r="G64" s="46"/>
      <c r="H64" s="46"/>
      <c r="I64" s="47">
        <f>SUM(E64:F64)</f>
        <v>14939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10551</v>
      </c>
      <c r="G65" s="46"/>
      <c r="H65" s="46"/>
      <c r="I65" s="47">
        <f>F65</f>
        <v>10551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0</v>
      </c>
      <c r="F66" s="52">
        <v>2724</v>
      </c>
      <c r="G66" s="46"/>
      <c r="H66" s="46"/>
      <c r="I66" s="47">
        <f>SUM(E66:F66)</f>
        <v>2724</v>
      </c>
    </row>
    <row r="67" spans="2:22" s="42" customFormat="1" ht="16" customHeight="1">
      <c r="B67" s="62" t="s">
        <v>72</v>
      </c>
      <c r="C67" s="46"/>
      <c r="D67" s="46"/>
      <c r="E67" s="52">
        <v>62</v>
      </c>
      <c r="F67" s="46"/>
      <c r="G67" s="46"/>
      <c r="H67" s="46"/>
      <c r="I67" s="47">
        <f>E67</f>
        <v>62</v>
      </c>
    </row>
    <row r="68" spans="2:22" s="42" customFormat="1" ht="16" customHeight="1">
      <c r="B68" s="62" t="s">
        <v>52</v>
      </c>
      <c r="C68" s="46"/>
      <c r="D68" s="46"/>
      <c r="E68" s="52">
        <v>2065</v>
      </c>
      <c r="F68" s="46"/>
      <c r="G68" s="46"/>
      <c r="H68" s="46"/>
      <c r="I68" s="47">
        <f>E68</f>
        <v>2065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4742</v>
      </c>
      <c r="F72" s="52">
        <v>2561</v>
      </c>
      <c r="G72" s="46"/>
      <c r="H72" s="46"/>
      <c r="I72" s="47">
        <f>SUM(E72:F72)</f>
        <v>7303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3894</v>
      </c>
      <c r="F73" s="53">
        <v>12557</v>
      </c>
      <c r="G73" s="46"/>
      <c r="H73" s="46"/>
      <c r="I73" s="47">
        <f>SUM(E73:F73)</f>
        <v>16451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26</v>
      </c>
      <c r="G74" s="46"/>
      <c r="H74" s="46"/>
      <c r="I74" s="47">
        <f>F74</f>
        <v>26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11566</v>
      </c>
      <c r="G75" s="46"/>
      <c r="H75" s="46"/>
      <c r="I75" s="47">
        <f>F75</f>
        <v>11566</v>
      </c>
    </row>
    <row r="76" spans="2:22" s="42" customFormat="1" ht="16" customHeight="1">
      <c r="B76" s="28" t="s">
        <v>59</v>
      </c>
      <c r="C76" s="46"/>
      <c r="D76" s="46"/>
      <c r="E76" s="52">
        <v>2423</v>
      </c>
      <c r="F76" s="52">
        <v>12500</v>
      </c>
      <c r="G76" s="46"/>
      <c r="H76" s="46"/>
      <c r="I76" s="47">
        <f>SUM(E76:F76)</f>
        <v>14923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1717</v>
      </c>
      <c r="G77" s="46"/>
      <c r="H77" s="46"/>
      <c r="I77" s="47">
        <f>F77</f>
        <v>1717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115</v>
      </c>
      <c r="G78" s="46"/>
      <c r="H78" s="46"/>
      <c r="I78" s="47">
        <f>F78</f>
        <v>115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83</v>
      </c>
      <c r="F82" s="46"/>
      <c r="G82" s="46"/>
      <c r="H82" s="46"/>
      <c r="I82" s="47">
        <f>E82</f>
        <v>83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1260</v>
      </c>
      <c r="F83" s="46"/>
      <c r="G83" s="46"/>
      <c r="H83" s="46"/>
      <c r="I83" s="47">
        <f>E83</f>
        <v>1260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2880</v>
      </c>
      <c r="F84" s="53">
        <v>16658</v>
      </c>
      <c r="G84" s="46"/>
      <c r="H84" s="46"/>
      <c r="I84" s="47">
        <f>SUM(E84:F84)</f>
        <v>19538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0</v>
      </c>
      <c r="F85" s="52">
        <v>13367</v>
      </c>
      <c r="G85" s="46"/>
      <c r="H85" s="46"/>
      <c r="I85" s="47">
        <f>SUM(E85:F85)</f>
        <v>13367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2732</v>
      </c>
      <c r="G86" s="46"/>
      <c r="H86" s="46"/>
      <c r="I86" s="47">
        <f>F86</f>
        <v>2732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9499</v>
      </c>
      <c r="G87" s="46"/>
      <c r="H87" s="46"/>
      <c r="I87" s="47">
        <f>F87</f>
        <v>9499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84</v>
      </c>
      <c r="G88" s="46"/>
      <c r="H88" s="46"/>
      <c r="I88" s="47">
        <f>F88</f>
        <v>84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10551</v>
      </c>
      <c r="G89" s="46"/>
      <c r="H89" s="46"/>
      <c r="I89" s="47">
        <f>F89</f>
        <v>10551</v>
      </c>
    </row>
    <row r="90" spans="2:11" s="42" customFormat="1" ht="16" customHeight="1">
      <c r="B90" s="32" t="s">
        <v>55</v>
      </c>
      <c r="C90" s="46"/>
      <c r="D90" s="46"/>
      <c r="E90" s="52">
        <v>0</v>
      </c>
      <c r="F90" s="52">
        <v>2041</v>
      </c>
      <c r="G90" s="46"/>
      <c r="H90" s="46"/>
      <c r="I90" s="47">
        <f>SUM(E90:F90)</f>
        <v>2041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880</v>
      </c>
      <c r="G91" s="46"/>
      <c r="H91" s="46"/>
      <c r="I91" s="47">
        <f>SUM(E91:F91)</f>
        <v>880</v>
      </c>
    </row>
    <row r="92" spans="2:11" s="42" customFormat="1" ht="16" customHeight="1">
      <c r="B92" s="35" t="s">
        <v>74</v>
      </c>
      <c r="C92" s="46"/>
      <c r="D92" s="46"/>
      <c r="E92" s="52">
        <v>0</v>
      </c>
      <c r="F92" s="52">
        <v>25</v>
      </c>
      <c r="G92" s="46"/>
      <c r="H92" s="46"/>
      <c r="I92" s="47">
        <f>SUM(E92:F92)</f>
        <v>25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205</v>
      </c>
      <c r="G93" s="46"/>
      <c r="H93" s="46"/>
      <c r="I93" s="47">
        <f>F93</f>
        <v>205</v>
      </c>
    </row>
    <row r="94" spans="2:11" s="42" customFormat="1" ht="16" customHeight="1">
      <c r="B94" s="62" t="s">
        <v>72</v>
      </c>
      <c r="C94" s="46"/>
      <c r="D94" s="46"/>
      <c r="E94" s="52">
        <v>62</v>
      </c>
      <c r="F94" s="46"/>
      <c r="G94" s="46"/>
      <c r="H94" s="46"/>
      <c r="I94" s="47">
        <f>E94</f>
        <v>62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2065</v>
      </c>
      <c r="F95" s="46"/>
      <c r="G95" s="46"/>
      <c r="H95" s="46"/>
      <c r="I95" s="47">
        <f>E95</f>
        <v>2065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-49</v>
      </c>
      <c r="G99" s="46"/>
      <c r="H99" s="46"/>
      <c r="I99" s="47">
        <f>SUM(E99:F99)</f>
        <v>-49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-72</v>
      </c>
      <c r="G100" s="46"/>
      <c r="H100" s="46"/>
      <c r="I100" s="47">
        <f>SUM(E100:F100)</f>
        <v>-72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-258</v>
      </c>
      <c r="G101" s="46"/>
      <c r="H101" s="46"/>
      <c r="I101" s="47">
        <f>SUM(E101:F101)</f>
        <v>-258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-258</v>
      </c>
      <c r="G102" s="46"/>
      <c r="H102" s="46"/>
      <c r="I102" s="47">
        <f>F102</f>
        <v>-258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128</v>
      </c>
      <c r="F106" s="89">
        <f>F58-F59</f>
        <v>3549</v>
      </c>
      <c r="G106" s="90"/>
      <c r="H106" s="90"/>
      <c r="I106" s="89">
        <f>SUM(E106:F106)</f>
        <v>3677</v>
      </c>
    </row>
    <row r="107" spans="2:22" ht="14.5">
      <c r="B107" s="93"/>
      <c r="C107" s="88"/>
      <c r="D107" s="88"/>
      <c r="E107" s="89">
        <f>E63-SUM(E64,E66:E68)</f>
        <v>753</v>
      </c>
      <c r="F107" s="89">
        <f>F63-SUM(F64,F66)</f>
        <v>2421</v>
      </c>
      <c r="G107" s="90"/>
      <c r="H107" s="90"/>
      <c r="I107" s="89">
        <f>SUM(E107:F107)</f>
        <v>3174</v>
      </c>
    </row>
    <row r="108" spans="2:22" ht="14.5">
      <c r="B108" s="93"/>
      <c r="C108" s="88"/>
      <c r="D108" s="88"/>
      <c r="E108" s="89">
        <f>E73-SUM(E76,E82:E83)</f>
        <v>128</v>
      </c>
      <c r="F108" s="89">
        <f>F73-F76</f>
        <v>57</v>
      </c>
      <c r="G108" s="90"/>
      <c r="H108" s="90"/>
      <c r="I108" s="89">
        <f>SUM(E108:F108)</f>
        <v>185</v>
      </c>
    </row>
    <row r="109" spans="2:22" ht="14.5">
      <c r="B109" s="93"/>
      <c r="C109" s="88"/>
      <c r="D109" s="88"/>
      <c r="E109" s="89">
        <f>E84-SUM(E85,E90:E92,E94:E95)</f>
        <v>753</v>
      </c>
      <c r="F109" s="89">
        <f>F84-SUM(F85, F90:F93)</f>
        <v>140</v>
      </c>
      <c r="G109" s="90"/>
      <c r="H109" s="90"/>
      <c r="I109" s="89">
        <f>SUM(E109:F109)</f>
        <v>893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79" priority="1">
      <formula>$E$3&lt;&gt;0</formula>
    </cfRule>
  </conditionalFormatting>
  <conditionalFormatting sqref="K9:L9 K11:L13 K18:L18 K26:L26 K20:L22">
    <cfRule type="expression" dxfId="78" priority="3">
      <formula>$L9&lt;&gt;0</formula>
    </cfRule>
  </conditionalFormatting>
  <conditionalFormatting sqref="K6:L7">
    <cfRule type="expression" dxfId="77" priority="2">
      <formula>SUM($L$9:$L$26)&lt;&gt;0</formula>
    </cfRule>
  </conditionalFormatting>
  <conditionalFormatting sqref="K36 K39 K54 K58 K60 K63 K65 E69:F69 K72:K73 K76 K82:K85 K90 K94:K95 E96:F96 K99:K102 E104:F104">
    <cfRule type="cellIs" dxfId="7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75" priority="8">
      <formula>VLOOKUP($B$3,#REF!, 9, FALSE)="No"</formula>
    </cfRule>
  </conditionalFormatting>
  <dataValidations count="4">
    <dataValidation type="list" allowBlank="1" showInputMessage="1" showErrorMessage="1" sqref="H3" xr:uid="{00000000-0002-0000-13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3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3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3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25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37</v>
      </c>
      <c r="D9" s="52">
        <v>0</v>
      </c>
      <c r="E9" s="52">
        <v>446</v>
      </c>
      <c r="F9" s="52">
        <v>1672</v>
      </c>
      <c r="G9" s="52">
        <v>45</v>
      </c>
      <c r="H9" s="46"/>
      <c r="I9" s="47">
        <f>SUM(C9:G9)</f>
        <v>2200</v>
      </c>
      <c r="K9" s="57">
        <v>2200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-75</v>
      </c>
      <c r="D11" s="52">
        <v>0</v>
      </c>
      <c r="E11" s="52">
        <v>-141</v>
      </c>
      <c r="F11" s="52">
        <v>-2471</v>
      </c>
      <c r="G11" s="52">
        <v>-100</v>
      </c>
      <c r="H11" s="46"/>
      <c r="I11" s="47">
        <f>SUM(C11:G11)</f>
        <v>-2787</v>
      </c>
      <c r="K11" s="57">
        <v>-2787</v>
      </c>
      <c r="L11" s="57">
        <f>K11-I11</f>
        <v>0</v>
      </c>
    </row>
    <row r="12" spans="2:12" s="42" customFormat="1" ht="16" customHeight="1">
      <c r="B12" s="43" t="s">
        <v>100</v>
      </c>
      <c r="C12" s="52">
        <v>1261</v>
      </c>
      <c r="D12" s="52">
        <v>16</v>
      </c>
      <c r="E12" s="52">
        <v>15277</v>
      </c>
      <c r="F12" s="52">
        <v>56835</v>
      </c>
      <c r="G12" s="52">
        <v>1539</v>
      </c>
      <c r="H12" s="56">
        <v>42593</v>
      </c>
      <c r="I12" s="47">
        <f>SUM(C12:H12)</f>
        <v>117521</v>
      </c>
      <c r="K12" s="57">
        <f>K13-SUM(K9,K11)</f>
        <v>117521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1223</v>
      </c>
      <c r="D13" s="47">
        <f>SUM(D9,D11:D12)</f>
        <v>16</v>
      </c>
      <c r="E13" s="47">
        <f>SUM(E9,E11:E12)</f>
        <v>15582</v>
      </c>
      <c r="F13" s="47">
        <f>SUM(F9,F11:F12)</f>
        <v>56036</v>
      </c>
      <c r="G13" s="47">
        <f>SUM(G9,G11:G12)</f>
        <v>1484</v>
      </c>
      <c r="H13" s="47">
        <f>H12</f>
        <v>42593</v>
      </c>
      <c r="I13" s="47">
        <f>SUM(I9,I11:I12)</f>
        <v>116934</v>
      </c>
      <c r="K13" s="51">
        <v>116934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1104</v>
      </c>
      <c r="D15" s="47">
        <f>D13+D18</f>
        <v>16</v>
      </c>
      <c r="E15" s="47">
        <f>E13+E18</f>
        <v>15351</v>
      </c>
      <c r="F15" s="47">
        <f>F13+F18</f>
        <v>55779</v>
      </c>
      <c r="G15" s="47">
        <f>G13+G18</f>
        <v>1483</v>
      </c>
      <c r="H15" s="47">
        <f>H13</f>
        <v>42593</v>
      </c>
      <c r="I15" s="47">
        <f>I13+I18</f>
        <v>116326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-119</v>
      </c>
      <c r="D18" s="52">
        <v>0</v>
      </c>
      <c r="E18" s="52">
        <v>-231</v>
      </c>
      <c r="F18" s="52">
        <v>-257</v>
      </c>
      <c r="G18" s="52">
        <v>-1</v>
      </c>
      <c r="H18" s="46"/>
      <c r="I18" s="47">
        <f>SUM(C18:G18)</f>
        <v>-608</v>
      </c>
      <c r="K18" s="57">
        <v>-608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-627</v>
      </c>
      <c r="D20" s="52">
        <v>0</v>
      </c>
      <c r="E20" s="52">
        <v>-303</v>
      </c>
      <c r="F20" s="52">
        <v>-41160</v>
      </c>
      <c r="G20" s="52">
        <v>0</v>
      </c>
      <c r="H20" s="46"/>
      <c r="I20" s="47">
        <f>SUM(C20:G20)</f>
        <v>-42090</v>
      </c>
      <c r="K20" s="57">
        <v>-42090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-101</v>
      </c>
      <c r="D21" s="52">
        <v>0</v>
      </c>
      <c r="E21" s="52">
        <v>-681</v>
      </c>
      <c r="F21" s="52">
        <v>-17711</v>
      </c>
      <c r="G21" s="52">
        <v>-1433</v>
      </c>
      <c r="H21" s="46"/>
      <c r="I21" s="47">
        <f>SUM(C21:G21)</f>
        <v>-19926</v>
      </c>
      <c r="K21" s="57">
        <f>K22-K18-K20</f>
        <v>-19926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-847</v>
      </c>
      <c r="D22" s="47">
        <f>SUM(D18,D20:D21)</f>
        <v>0</v>
      </c>
      <c r="E22" s="47">
        <f>SUM(E18,E20:E21)</f>
        <v>-1215</v>
      </c>
      <c r="F22" s="47">
        <f>SUM(F18,F20:F21)</f>
        <v>-59128</v>
      </c>
      <c r="G22" s="47">
        <f>SUM(G18,G20:G21)</f>
        <v>-1434</v>
      </c>
      <c r="H22" s="46"/>
      <c r="I22" s="47">
        <f>SUM(I18,I20:I21)</f>
        <v>-62624</v>
      </c>
      <c r="K22" s="51">
        <v>-62624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-728</v>
      </c>
      <c r="D24" s="47">
        <f>D22-D18</f>
        <v>0</v>
      </c>
      <c r="E24" s="47">
        <f>E22-E18</f>
        <v>-984</v>
      </c>
      <c r="F24" s="47">
        <f>F22-F18</f>
        <v>-58871</v>
      </c>
      <c r="G24" s="47">
        <f>G22-G18</f>
        <v>-1433</v>
      </c>
      <c r="H24" s="46"/>
      <c r="I24" s="47">
        <f>I22-I18</f>
        <v>-62016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376</v>
      </c>
      <c r="D26" s="50">
        <f>D13+D22</f>
        <v>16</v>
      </c>
      <c r="E26" s="50">
        <f>E13+E22</f>
        <v>14367</v>
      </c>
      <c r="F26" s="50">
        <f>F13+F22</f>
        <v>-3092</v>
      </c>
      <c r="G26" s="50">
        <f>G13+G22</f>
        <v>50</v>
      </c>
      <c r="H26" s="50">
        <f>H13</f>
        <v>42593</v>
      </c>
      <c r="I26" s="50">
        <f>I13+I22</f>
        <v>54310</v>
      </c>
      <c r="K26" s="51">
        <v>54310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2</v>
      </c>
      <c r="D39" s="52">
        <v>0</v>
      </c>
      <c r="E39" s="52">
        <v>2559</v>
      </c>
      <c r="F39" s="52">
        <v>13984</v>
      </c>
      <c r="G39" s="52">
        <v>1</v>
      </c>
      <c r="H39" s="46"/>
      <c r="I39" s="47">
        <f>SUM(C39:G39)</f>
        <v>16546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285</v>
      </c>
      <c r="F42" s="52">
        <v>1913</v>
      </c>
      <c r="G42" s="46"/>
      <c r="H42" s="46"/>
      <c r="I42" s="47">
        <f>SUM(E42:F42)</f>
        <v>2198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825</v>
      </c>
      <c r="G43" s="46"/>
      <c r="H43" s="46"/>
      <c r="I43" s="47">
        <f>SUM(E43:F43)</f>
        <v>825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29968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4907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17545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2251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1108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55779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4148</v>
      </c>
      <c r="F57" s="52">
        <v>4394</v>
      </c>
      <c r="G57" s="46"/>
      <c r="H57" s="46"/>
      <c r="I57" s="47">
        <f>SUM(E57:F57)</f>
        <v>8542</v>
      </c>
    </row>
    <row r="58" spans="2:22" s="42" customFormat="1" ht="16" customHeight="1">
      <c r="B58" s="26" t="s">
        <v>78</v>
      </c>
      <c r="C58" s="46"/>
      <c r="D58" s="46"/>
      <c r="E58" s="53">
        <v>4000</v>
      </c>
      <c r="F58" s="53">
        <v>19773</v>
      </c>
      <c r="G58" s="46"/>
      <c r="H58" s="46"/>
      <c r="I58" s="47">
        <f>SUM(E58:F58)</f>
        <v>23773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2897</v>
      </c>
      <c r="F59" s="52">
        <v>19228</v>
      </c>
      <c r="G59" s="46"/>
      <c r="H59" s="46"/>
      <c r="I59" s="47">
        <f>SUM(E59:F59)</f>
        <v>22125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16072</v>
      </c>
      <c r="G60" s="46"/>
      <c r="H60" s="46"/>
      <c r="I60" s="47">
        <f>F60</f>
        <v>16072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232</v>
      </c>
      <c r="F61" s="46"/>
      <c r="G61" s="46"/>
      <c r="H61" s="46"/>
      <c r="I61" s="47">
        <f>E61</f>
        <v>232</v>
      </c>
    </row>
    <row r="62" spans="2:22" s="42" customFormat="1" ht="16" customHeight="1">
      <c r="B62" s="62" t="s">
        <v>70</v>
      </c>
      <c r="C62" s="46"/>
      <c r="D62" s="46"/>
      <c r="E62" s="52">
        <v>871</v>
      </c>
      <c r="F62" s="46"/>
      <c r="G62" s="46"/>
      <c r="H62" s="46"/>
      <c r="I62" s="47">
        <f>E62</f>
        <v>871</v>
      </c>
    </row>
    <row r="63" spans="2:22" s="42" customFormat="1" ht="16" customHeight="1">
      <c r="B63" s="26" t="s">
        <v>60</v>
      </c>
      <c r="C63" s="46"/>
      <c r="D63" s="46"/>
      <c r="E63" s="53">
        <v>6483</v>
      </c>
      <c r="F63" s="53">
        <v>30681</v>
      </c>
      <c r="G63" s="46"/>
      <c r="H63" s="46"/>
      <c r="I63" s="47">
        <f>SUM(E63:F63)</f>
        <v>37164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21</v>
      </c>
      <c r="F64" s="52">
        <v>14573</v>
      </c>
      <c r="G64" s="46"/>
      <c r="H64" s="46"/>
      <c r="I64" s="47">
        <f>SUM(E64:F64)</f>
        <v>14594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8560</v>
      </c>
      <c r="G65" s="46"/>
      <c r="H65" s="46"/>
      <c r="I65" s="47">
        <f>F65</f>
        <v>8560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999</v>
      </c>
      <c r="F66" s="52">
        <v>10077</v>
      </c>
      <c r="G66" s="46"/>
      <c r="H66" s="46"/>
      <c r="I66" s="47">
        <f>SUM(E66:F66)</f>
        <v>11076</v>
      </c>
    </row>
    <row r="67" spans="2:22" s="42" customFormat="1" ht="16" customHeight="1">
      <c r="B67" s="62" t="s">
        <v>72</v>
      </c>
      <c r="C67" s="46"/>
      <c r="D67" s="46"/>
      <c r="E67" s="52">
        <v>186</v>
      </c>
      <c r="F67" s="46"/>
      <c r="G67" s="46"/>
      <c r="H67" s="46"/>
      <c r="I67" s="47">
        <f>E67</f>
        <v>186</v>
      </c>
    </row>
    <row r="68" spans="2:22" s="42" customFormat="1" ht="16" customHeight="1">
      <c r="B68" s="62" t="s">
        <v>52</v>
      </c>
      <c r="C68" s="46"/>
      <c r="D68" s="46"/>
      <c r="E68" s="52">
        <v>3484</v>
      </c>
      <c r="F68" s="46"/>
      <c r="G68" s="46"/>
      <c r="H68" s="46"/>
      <c r="I68" s="47">
        <f>E68</f>
        <v>3484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4056</v>
      </c>
      <c r="F72" s="52">
        <v>2921</v>
      </c>
      <c r="G72" s="46"/>
      <c r="H72" s="46"/>
      <c r="I72" s="47">
        <f>SUM(E72:F72)</f>
        <v>6977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4000</v>
      </c>
      <c r="F73" s="53">
        <v>12519</v>
      </c>
      <c r="G73" s="46"/>
      <c r="H73" s="46"/>
      <c r="I73" s="47">
        <f>SUM(E73:F73)</f>
        <v>16519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1207</v>
      </c>
      <c r="G74" s="46"/>
      <c r="H74" s="46"/>
      <c r="I74" s="47">
        <f>F74</f>
        <v>1207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10186</v>
      </c>
      <c r="G75" s="46"/>
      <c r="H75" s="46"/>
      <c r="I75" s="47">
        <f>F75</f>
        <v>10186</v>
      </c>
    </row>
    <row r="76" spans="2:22" s="42" customFormat="1" ht="16" customHeight="1">
      <c r="B76" s="28" t="s">
        <v>59</v>
      </c>
      <c r="C76" s="46"/>
      <c r="D76" s="46"/>
      <c r="E76" s="52">
        <v>2897</v>
      </c>
      <c r="F76" s="52">
        <v>11974</v>
      </c>
      <c r="G76" s="46"/>
      <c r="H76" s="46"/>
      <c r="I76" s="47">
        <f>SUM(E76:F76)</f>
        <v>14871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1362</v>
      </c>
      <c r="G77" s="46"/>
      <c r="H77" s="46"/>
      <c r="I77" s="47">
        <f>F77</f>
        <v>1362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229</v>
      </c>
      <c r="G78" s="46"/>
      <c r="H78" s="46"/>
      <c r="I78" s="47">
        <f>F78</f>
        <v>229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3</v>
      </c>
      <c r="G79" s="46"/>
      <c r="H79" s="46"/>
      <c r="I79" s="47">
        <f>F79</f>
        <v>3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232</v>
      </c>
      <c r="F82" s="46"/>
      <c r="G82" s="46"/>
      <c r="H82" s="46"/>
      <c r="I82" s="47">
        <f>E82</f>
        <v>232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871</v>
      </c>
      <c r="F83" s="46"/>
      <c r="G83" s="46"/>
      <c r="H83" s="46"/>
      <c r="I83" s="47">
        <f>E83</f>
        <v>871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5523</v>
      </c>
      <c r="F84" s="53">
        <v>19038</v>
      </c>
      <c r="G84" s="46"/>
      <c r="H84" s="46"/>
      <c r="I84" s="47">
        <f>SUM(E84:F84)</f>
        <v>24561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16</v>
      </c>
      <c r="F85" s="52">
        <v>8281</v>
      </c>
      <c r="G85" s="46"/>
      <c r="H85" s="46"/>
      <c r="I85" s="47">
        <f>SUM(E85:F85)</f>
        <v>8297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1064</v>
      </c>
      <c r="G86" s="46"/>
      <c r="H86" s="46"/>
      <c r="I86" s="47">
        <f>F86</f>
        <v>1064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5971</v>
      </c>
      <c r="G87" s="46"/>
      <c r="H87" s="46"/>
      <c r="I87" s="47">
        <f>F87</f>
        <v>5971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1410</v>
      </c>
      <c r="G88" s="46"/>
      <c r="H88" s="46"/>
      <c r="I88" s="47">
        <f>F88</f>
        <v>1410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5783</v>
      </c>
      <c r="G89" s="46"/>
      <c r="H89" s="46"/>
      <c r="I89" s="47">
        <f>F89</f>
        <v>5783</v>
      </c>
    </row>
    <row r="90" spans="2:11" s="42" customFormat="1" ht="16" customHeight="1">
      <c r="B90" s="32" t="s">
        <v>55</v>
      </c>
      <c r="C90" s="46"/>
      <c r="D90" s="46"/>
      <c r="E90" s="52">
        <v>983</v>
      </c>
      <c r="F90" s="52">
        <v>8837</v>
      </c>
      <c r="G90" s="46"/>
      <c r="H90" s="46"/>
      <c r="I90" s="47">
        <f>SUM(E90:F90)</f>
        <v>9820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15</v>
      </c>
      <c r="F91" s="52">
        <v>491</v>
      </c>
      <c r="G91" s="46"/>
      <c r="H91" s="46"/>
      <c r="I91" s="47">
        <f>SUM(E91:F91)</f>
        <v>506</v>
      </c>
    </row>
    <row r="92" spans="2:11" s="42" customFormat="1" ht="16" customHeight="1">
      <c r="B92" s="35" t="s">
        <v>74</v>
      </c>
      <c r="C92" s="46"/>
      <c r="D92" s="46"/>
      <c r="E92" s="52">
        <v>0</v>
      </c>
      <c r="F92" s="52">
        <v>366</v>
      </c>
      <c r="G92" s="46"/>
      <c r="H92" s="46"/>
      <c r="I92" s="47">
        <f>SUM(E92:F92)</f>
        <v>366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186</v>
      </c>
      <c r="F94" s="46"/>
      <c r="G94" s="46"/>
      <c r="H94" s="46"/>
      <c r="I94" s="47">
        <f>E94</f>
        <v>186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3065</v>
      </c>
      <c r="F95" s="46"/>
      <c r="G95" s="46"/>
      <c r="H95" s="46"/>
      <c r="I95" s="47">
        <f>E95</f>
        <v>3065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-8</v>
      </c>
      <c r="F99" s="52">
        <v>0</v>
      </c>
      <c r="G99" s="46"/>
      <c r="H99" s="46"/>
      <c r="I99" s="47">
        <f>SUM(E99:F99)</f>
        <v>-8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-3807</v>
      </c>
      <c r="G100" s="46"/>
      <c r="H100" s="46"/>
      <c r="I100" s="47">
        <f>SUM(E100:F100)</f>
        <v>-3807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-18</v>
      </c>
      <c r="F101" s="53">
        <v>-1110</v>
      </c>
      <c r="G101" s="46"/>
      <c r="H101" s="46"/>
      <c r="I101" s="47">
        <f>SUM(E101:F101)</f>
        <v>-1128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0</v>
      </c>
      <c r="F106" s="89">
        <f>F58-F59</f>
        <v>545</v>
      </c>
      <c r="G106" s="90"/>
      <c r="H106" s="90"/>
      <c r="I106" s="89">
        <f>SUM(E106:F106)</f>
        <v>545</v>
      </c>
    </row>
    <row r="107" spans="2:22" ht="14.5">
      <c r="B107" s="93"/>
      <c r="C107" s="88"/>
      <c r="D107" s="88"/>
      <c r="E107" s="89">
        <f>E63-SUM(E64,E66:E68)</f>
        <v>1793</v>
      </c>
      <c r="F107" s="89">
        <f>F63-SUM(F64,F66)</f>
        <v>6031</v>
      </c>
      <c r="G107" s="90"/>
      <c r="H107" s="90"/>
      <c r="I107" s="89">
        <f>SUM(E107:F107)</f>
        <v>7824</v>
      </c>
    </row>
    <row r="108" spans="2:22" ht="14.5">
      <c r="B108" s="93"/>
      <c r="C108" s="88"/>
      <c r="D108" s="88"/>
      <c r="E108" s="89">
        <f>E73-SUM(E76,E82:E83)</f>
        <v>0</v>
      </c>
      <c r="F108" s="89">
        <f>F73-F76</f>
        <v>545</v>
      </c>
      <c r="G108" s="90"/>
      <c r="H108" s="90"/>
      <c r="I108" s="89">
        <f>SUM(E108:F108)</f>
        <v>545</v>
      </c>
    </row>
    <row r="109" spans="2:22" ht="14.5">
      <c r="B109" s="93"/>
      <c r="C109" s="88"/>
      <c r="D109" s="88"/>
      <c r="E109" s="89">
        <f>E84-SUM(E85,E90:E92,E94:E95)</f>
        <v>1258</v>
      </c>
      <c r="F109" s="89">
        <f>F84-SUM(F85, F90:F93)</f>
        <v>1063</v>
      </c>
      <c r="G109" s="90"/>
      <c r="H109" s="90"/>
      <c r="I109" s="89">
        <f>SUM(E109:F109)</f>
        <v>2321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74" priority="1">
      <formula>$E$3&lt;&gt;0</formula>
    </cfRule>
  </conditionalFormatting>
  <conditionalFormatting sqref="K9:L9 K11:L13 K18:L18 K26:L26 K20:L22">
    <cfRule type="expression" dxfId="73" priority="3">
      <formula>$L9&lt;&gt;0</formula>
    </cfRule>
  </conditionalFormatting>
  <conditionalFormatting sqref="K6:L7">
    <cfRule type="expression" dxfId="72" priority="2">
      <formula>SUM($L$9:$L$26)&lt;&gt;0</formula>
    </cfRule>
  </conditionalFormatting>
  <conditionalFormatting sqref="K36 K39 K54 K58 K60 K63 K65 E69:F69 K72:K73 K76 K82:K85 K90 K94:K95 E96:F96 K99:K102 E104:F104">
    <cfRule type="cellIs" dxfId="7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70" priority="8">
      <formula>VLOOKUP($B$3,#REF!, 9, FALSE)="No"</formula>
    </cfRule>
  </conditionalFormatting>
  <dataValidations count="4">
    <dataValidation type="list" allowBlank="1" showInputMessage="1" showErrorMessage="1" sqref="H3" xr:uid="{00000000-0002-0000-14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4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4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4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26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0</v>
      </c>
      <c r="D9" s="52">
        <v>0</v>
      </c>
      <c r="E9" s="52">
        <v>574</v>
      </c>
      <c r="F9" s="52">
        <v>1278</v>
      </c>
      <c r="G9" s="52">
        <v>119</v>
      </c>
      <c r="H9" s="46"/>
      <c r="I9" s="47">
        <f>SUM(C9:G9)</f>
        <v>1971</v>
      </c>
      <c r="K9" s="57">
        <v>1971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46"/>
      <c r="I11" s="47">
        <f>SUM(C11:G11)</f>
        <v>0</v>
      </c>
      <c r="K11" s="57">
        <v>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414</v>
      </c>
      <c r="D12" s="52">
        <v>18</v>
      </c>
      <c r="E12" s="52">
        <v>19375</v>
      </c>
      <c r="F12" s="52">
        <v>50985</v>
      </c>
      <c r="G12" s="52">
        <v>1122</v>
      </c>
      <c r="H12" s="56">
        <v>44071</v>
      </c>
      <c r="I12" s="47">
        <f>SUM(C12:H12)</f>
        <v>115985</v>
      </c>
      <c r="K12" s="57">
        <f>K13-SUM(K9,K11)</f>
        <v>115985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414</v>
      </c>
      <c r="D13" s="47">
        <f>SUM(D9,D11:D12)</f>
        <v>18</v>
      </c>
      <c r="E13" s="47">
        <f>SUM(E9,E11:E12)</f>
        <v>19949</v>
      </c>
      <c r="F13" s="47">
        <f>SUM(F9,F11:F12)</f>
        <v>52263</v>
      </c>
      <c r="G13" s="47">
        <f>SUM(G9,G11:G12)</f>
        <v>1241</v>
      </c>
      <c r="H13" s="47">
        <f>H12</f>
        <v>44071</v>
      </c>
      <c r="I13" s="47">
        <f>SUM(I9,I11:I12)</f>
        <v>117956</v>
      </c>
      <c r="K13" s="51">
        <v>117956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414</v>
      </c>
      <c r="D15" s="47">
        <f>D13+D18</f>
        <v>18</v>
      </c>
      <c r="E15" s="47">
        <f>E13+E18</f>
        <v>19949</v>
      </c>
      <c r="F15" s="47">
        <f>F13+F18</f>
        <v>52218</v>
      </c>
      <c r="G15" s="47">
        <f>G13+G18</f>
        <v>1241</v>
      </c>
      <c r="H15" s="47">
        <f>H13</f>
        <v>44071</v>
      </c>
      <c r="I15" s="47">
        <f>I13+I18</f>
        <v>117911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-45</v>
      </c>
      <c r="G18" s="52">
        <v>0</v>
      </c>
      <c r="H18" s="46"/>
      <c r="I18" s="47">
        <f>SUM(C18:G18)</f>
        <v>-45</v>
      </c>
      <c r="K18" s="57">
        <v>-45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-37750</v>
      </c>
      <c r="G20" s="52">
        <v>0</v>
      </c>
      <c r="H20" s="46"/>
      <c r="I20" s="47">
        <f>SUM(C20:G20)</f>
        <v>-37750</v>
      </c>
      <c r="K20" s="57">
        <v>-37750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-159</v>
      </c>
      <c r="D21" s="52">
        <v>0</v>
      </c>
      <c r="E21" s="52">
        <v>-140</v>
      </c>
      <c r="F21" s="52">
        <v>-12751</v>
      </c>
      <c r="G21" s="52">
        <v>-1185</v>
      </c>
      <c r="H21" s="46"/>
      <c r="I21" s="47">
        <f>SUM(C21:G21)</f>
        <v>-14235</v>
      </c>
      <c r="K21" s="57">
        <f>K22-K18-K20</f>
        <v>-14235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-159</v>
      </c>
      <c r="D22" s="47">
        <f>SUM(D18,D20:D21)</f>
        <v>0</v>
      </c>
      <c r="E22" s="47">
        <f>SUM(E18,E20:E21)</f>
        <v>-140</v>
      </c>
      <c r="F22" s="47">
        <f>SUM(F18,F20:F21)</f>
        <v>-50546</v>
      </c>
      <c r="G22" s="47">
        <f>SUM(G18,G20:G21)</f>
        <v>-1185</v>
      </c>
      <c r="H22" s="46"/>
      <c r="I22" s="47">
        <f>SUM(I18,I20:I21)</f>
        <v>-52030</v>
      </c>
      <c r="K22" s="51">
        <v>-52030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-159</v>
      </c>
      <c r="D24" s="47">
        <f>D22-D18</f>
        <v>0</v>
      </c>
      <c r="E24" s="47">
        <f>E22-E18</f>
        <v>-140</v>
      </c>
      <c r="F24" s="47">
        <f>F22-F18</f>
        <v>-50501</v>
      </c>
      <c r="G24" s="47">
        <f>G22-G18</f>
        <v>-1185</v>
      </c>
      <c r="H24" s="46"/>
      <c r="I24" s="47">
        <f>I22-I18</f>
        <v>-51985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255</v>
      </c>
      <c r="D26" s="50">
        <f>D13+D22</f>
        <v>18</v>
      </c>
      <c r="E26" s="50">
        <f>E13+E22</f>
        <v>19809</v>
      </c>
      <c r="F26" s="50">
        <f>F13+F22</f>
        <v>1717</v>
      </c>
      <c r="G26" s="50">
        <f>G13+G22</f>
        <v>56</v>
      </c>
      <c r="H26" s="50">
        <f>H13</f>
        <v>44071</v>
      </c>
      <c r="I26" s="50">
        <f>I13+I22</f>
        <v>65926</v>
      </c>
      <c r="K26" s="51">
        <v>65926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2008</v>
      </c>
      <c r="F39" s="52">
        <v>14090</v>
      </c>
      <c r="G39" s="52">
        <v>0</v>
      </c>
      <c r="H39" s="46"/>
      <c r="I39" s="47">
        <f>SUM(C39:G39)</f>
        <v>16098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41</v>
      </c>
      <c r="F42" s="52">
        <v>2094</v>
      </c>
      <c r="G42" s="46"/>
      <c r="H42" s="46"/>
      <c r="I42" s="47">
        <f>SUM(E42:F42)</f>
        <v>2135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0</v>
      </c>
      <c r="G43" s="46"/>
      <c r="H43" s="46"/>
      <c r="I43" s="47">
        <f>SUM(E43:F43)</f>
        <v>0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29273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4034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15341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2380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1190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52218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5362</v>
      </c>
      <c r="F57" s="52">
        <v>5058</v>
      </c>
      <c r="G57" s="46"/>
      <c r="H57" s="46"/>
      <c r="I57" s="47">
        <f>SUM(E57:F57)</f>
        <v>10420</v>
      </c>
    </row>
    <row r="58" spans="2:22" s="42" customFormat="1" ht="16" customHeight="1">
      <c r="B58" s="26" t="s">
        <v>78</v>
      </c>
      <c r="C58" s="46"/>
      <c r="D58" s="46"/>
      <c r="E58" s="53">
        <v>8797</v>
      </c>
      <c r="F58" s="53">
        <v>15309</v>
      </c>
      <c r="G58" s="46"/>
      <c r="H58" s="46"/>
      <c r="I58" s="47">
        <f>SUM(E58:F58)</f>
        <v>24106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6064</v>
      </c>
      <c r="F59" s="52">
        <v>13028</v>
      </c>
      <c r="G59" s="46"/>
      <c r="H59" s="46"/>
      <c r="I59" s="47">
        <f>SUM(E59:F59)</f>
        <v>19092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10012</v>
      </c>
      <c r="G60" s="46"/>
      <c r="H60" s="46"/>
      <c r="I60" s="47">
        <f>F60</f>
        <v>10012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0</v>
      </c>
      <c r="F61" s="46"/>
      <c r="G61" s="46"/>
      <c r="H61" s="46"/>
      <c r="I61" s="47">
        <f>E61</f>
        <v>0</v>
      </c>
    </row>
    <row r="62" spans="2:22" s="42" customFormat="1" ht="16" customHeight="1">
      <c r="B62" s="62" t="s">
        <v>70</v>
      </c>
      <c r="C62" s="46"/>
      <c r="D62" s="46"/>
      <c r="E62" s="52">
        <v>1588</v>
      </c>
      <c r="F62" s="46"/>
      <c r="G62" s="46"/>
      <c r="H62" s="46"/>
      <c r="I62" s="47">
        <f>E62</f>
        <v>1588</v>
      </c>
    </row>
    <row r="63" spans="2:22" s="42" customFormat="1" ht="16" customHeight="1">
      <c r="B63" s="26" t="s">
        <v>60</v>
      </c>
      <c r="C63" s="46"/>
      <c r="D63" s="46"/>
      <c r="E63" s="53">
        <v>5175</v>
      </c>
      <c r="F63" s="53">
        <v>26708</v>
      </c>
      <c r="G63" s="46"/>
      <c r="H63" s="46"/>
      <c r="I63" s="47">
        <f>SUM(E63:F63)</f>
        <v>31883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138</v>
      </c>
      <c r="F64" s="52">
        <v>18527</v>
      </c>
      <c r="G64" s="46"/>
      <c r="H64" s="46"/>
      <c r="I64" s="47">
        <f>SUM(E64:F64)</f>
        <v>18665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13337</v>
      </c>
      <c r="G65" s="46"/>
      <c r="H65" s="46"/>
      <c r="I65" s="47">
        <f>F65</f>
        <v>13337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89</v>
      </c>
      <c r="F66" s="52">
        <v>5842</v>
      </c>
      <c r="G66" s="46"/>
      <c r="H66" s="46"/>
      <c r="I66" s="47">
        <f>SUM(E66:F66)</f>
        <v>5931</v>
      </c>
    </row>
    <row r="67" spans="2:22" s="42" customFormat="1" ht="16" customHeight="1">
      <c r="B67" s="62" t="s">
        <v>72</v>
      </c>
      <c r="C67" s="46"/>
      <c r="D67" s="46"/>
      <c r="E67" s="52">
        <v>360</v>
      </c>
      <c r="F67" s="46"/>
      <c r="G67" s="46"/>
      <c r="H67" s="46"/>
      <c r="I67" s="47">
        <f>E67</f>
        <v>360</v>
      </c>
    </row>
    <row r="68" spans="2:22" s="42" customFormat="1" ht="16" customHeight="1">
      <c r="B68" s="62" t="s">
        <v>52</v>
      </c>
      <c r="C68" s="46"/>
      <c r="D68" s="46"/>
      <c r="E68" s="52">
        <v>3368</v>
      </c>
      <c r="F68" s="46"/>
      <c r="G68" s="46"/>
      <c r="H68" s="46"/>
      <c r="I68" s="47">
        <f>E68</f>
        <v>3368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5356</v>
      </c>
      <c r="F72" s="52">
        <v>4048</v>
      </c>
      <c r="G72" s="46"/>
      <c r="H72" s="46"/>
      <c r="I72" s="47">
        <f>SUM(E72:F72)</f>
        <v>9404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8777</v>
      </c>
      <c r="F73" s="53">
        <v>11772</v>
      </c>
      <c r="G73" s="46"/>
      <c r="H73" s="46"/>
      <c r="I73" s="47">
        <f>SUM(E73:F73)</f>
        <v>20549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1612</v>
      </c>
      <c r="G74" s="46"/>
      <c r="H74" s="46"/>
      <c r="I74" s="47">
        <f>F74</f>
        <v>1612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8057</v>
      </c>
      <c r="G75" s="46"/>
      <c r="H75" s="46"/>
      <c r="I75" s="47">
        <f>F75</f>
        <v>8057</v>
      </c>
    </row>
    <row r="76" spans="2:22" s="42" customFormat="1" ht="16" customHeight="1">
      <c r="B76" s="28" t="s">
        <v>59</v>
      </c>
      <c r="C76" s="46"/>
      <c r="D76" s="46"/>
      <c r="E76" s="52">
        <v>6056</v>
      </c>
      <c r="F76" s="52">
        <v>8021</v>
      </c>
      <c r="G76" s="46"/>
      <c r="H76" s="46"/>
      <c r="I76" s="47">
        <f>SUM(E76:F76)</f>
        <v>14077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923</v>
      </c>
      <c r="G77" s="46"/>
      <c r="H77" s="46"/>
      <c r="I77" s="47">
        <f>F77</f>
        <v>923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1530</v>
      </c>
      <c r="G78" s="46"/>
      <c r="H78" s="46"/>
      <c r="I78" s="47">
        <f>F78</f>
        <v>1530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0</v>
      </c>
      <c r="F82" s="46"/>
      <c r="G82" s="46"/>
      <c r="H82" s="46"/>
      <c r="I82" s="47">
        <f>E82</f>
        <v>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1588</v>
      </c>
      <c r="F83" s="46"/>
      <c r="G83" s="46"/>
      <c r="H83" s="46"/>
      <c r="I83" s="47">
        <f>E83</f>
        <v>1588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5061</v>
      </c>
      <c r="F84" s="53">
        <v>18460</v>
      </c>
      <c r="G84" s="46"/>
      <c r="H84" s="46"/>
      <c r="I84" s="47">
        <f>SUM(E84:F84)</f>
        <v>23521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138</v>
      </c>
      <c r="F85" s="52">
        <v>11995</v>
      </c>
      <c r="G85" s="46"/>
      <c r="H85" s="46"/>
      <c r="I85" s="47">
        <f>SUM(E85:F85)</f>
        <v>12133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3194</v>
      </c>
      <c r="G86" s="46"/>
      <c r="H86" s="46"/>
      <c r="I86" s="47">
        <f>F86</f>
        <v>3194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10231</v>
      </c>
      <c r="G87" s="46"/>
      <c r="H87" s="46"/>
      <c r="I87" s="47">
        <f>F87</f>
        <v>10231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684</v>
      </c>
      <c r="G88" s="46"/>
      <c r="H88" s="46"/>
      <c r="I88" s="47">
        <f>F88</f>
        <v>684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10236</v>
      </c>
      <c r="G89" s="46"/>
      <c r="H89" s="46"/>
      <c r="I89" s="47">
        <f>F89</f>
        <v>10236</v>
      </c>
    </row>
    <row r="90" spans="2:11" s="42" customFormat="1" ht="16" customHeight="1">
      <c r="B90" s="32" t="s">
        <v>55</v>
      </c>
      <c r="C90" s="46"/>
      <c r="D90" s="46"/>
      <c r="E90" s="52">
        <v>67</v>
      </c>
      <c r="F90" s="52">
        <v>5096</v>
      </c>
      <c r="G90" s="46"/>
      <c r="H90" s="46"/>
      <c r="I90" s="47">
        <f>SUM(E90:F90)</f>
        <v>5163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44</v>
      </c>
      <c r="F91" s="52">
        <v>475</v>
      </c>
      <c r="G91" s="46"/>
      <c r="H91" s="46"/>
      <c r="I91" s="47">
        <f>SUM(E91:F91)</f>
        <v>519</v>
      </c>
    </row>
    <row r="92" spans="2:11" s="42" customFormat="1" ht="16" customHeight="1">
      <c r="B92" s="35" t="s">
        <v>74</v>
      </c>
      <c r="C92" s="46"/>
      <c r="D92" s="46"/>
      <c r="E92" s="52">
        <v>81</v>
      </c>
      <c r="F92" s="52">
        <v>256</v>
      </c>
      <c r="G92" s="46"/>
      <c r="H92" s="46"/>
      <c r="I92" s="47">
        <f>SUM(E92:F92)</f>
        <v>337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227</v>
      </c>
      <c r="G93" s="46"/>
      <c r="H93" s="46"/>
      <c r="I93" s="47">
        <f>F93</f>
        <v>227</v>
      </c>
    </row>
    <row r="94" spans="2:11" s="42" customFormat="1" ht="16" customHeight="1">
      <c r="B94" s="62" t="s">
        <v>72</v>
      </c>
      <c r="C94" s="46"/>
      <c r="D94" s="46"/>
      <c r="E94" s="52">
        <v>360</v>
      </c>
      <c r="F94" s="46"/>
      <c r="G94" s="46"/>
      <c r="H94" s="46"/>
      <c r="I94" s="47">
        <f>E94</f>
        <v>360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3368</v>
      </c>
      <c r="F95" s="46"/>
      <c r="G95" s="46"/>
      <c r="H95" s="46"/>
      <c r="I95" s="47">
        <f>E95</f>
        <v>3368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-650</v>
      </c>
      <c r="G100" s="46"/>
      <c r="H100" s="46"/>
      <c r="I100" s="47">
        <f>SUM(E100:F100)</f>
        <v>-650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-395</v>
      </c>
      <c r="G101" s="46"/>
      <c r="H101" s="46"/>
      <c r="I101" s="47">
        <f>SUM(E101:F101)</f>
        <v>-395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-84</v>
      </c>
      <c r="G102" s="46"/>
      <c r="H102" s="46"/>
      <c r="I102" s="47">
        <f>F102</f>
        <v>-84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-49</v>
      </c>
      <c r="G103" s="46"/>
      <c r="H103" s="46"/>
      <c r="I103" s="47">
        <f>F103</f>
        <v>-49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1145</v>
      </c>
      <c r="F106" s="89">
        <f>F58-F59</f>
        <v>2281</v>
      </c>
      <c r="G106" s="90"/>
      <c r="H106" s="90"/>
      <c r="I106" s="89">
        <f>SUM(E106:F106)</f>
        <v>3426</v>
      </c>
    </row>
    <row r="107" spans="2:22" ht="14.5">
      <c r="B107" s="93"/>
      <c r="C107" s="88"/>
      <c r="D107" s="88"/>
      <c r="E107" s="89">
        <f>E63-SUM(E64,E66:E68)</f>
        <v>1220</v>
      </c>
      <c r="F107" s="89">
        <f>F63-SUM(F64,F66)</f>
        <v>2339</v>
      </c>
      <c r="G107" s="90"/>
      <c r="H107" s="90"/>
      <c r="I107" s="89">
        <f>SUM(E107:F107)</f>
        <v>3559</v>
      </c>
    </row>
    <row r="108" spans="2:22" ht="14.5">
      <c r="B108" s="93"/>
      <c r="C108" s="88"/>
      <c r="D108" s="88"/>
      <c r="E108" s="89">
        <f>E73-SUM(E76,E82:E83)</f>
        <v>1133</v>
      </c>
      <c r="F108" s="89">
        <f>F73-F76</f>
        <v>3751</v>
      </c>
      <c r="G108" s="90"/>
      <c r="H108" s="90"/>
      <c r="I108" s="89">
        <f>SUM(E108:F108)</f>
        <v>4884</v>
      </c>
    </row>
    <row r="109" spans="2:22" ht="14.5">
      <c r="B109" s="93"/>
      <c r="C109" s="88"/>
      <c r="D109" s="88"/>
      <c r="E109" s="89">
        <f>E84-SUM(E85,E90:E92,E94:E95)</f>
        <v>1003</v>
      </c>
      <c r="F109" s="89">
        <f>F84-SUM(F85, F90:F93)</f>
        <v>411</v>
      </c>
      <c r="G109" s="90"/>
      <c r="H109" s="90"/>
      <c r="I109" s="89">
        <f>SUM(E109:F109)</f>
        <v>1414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69" priority="1">
      <formula>$E$3&lt;&gt;0</formula>
    </cfRule>
  </conditionalFormatting>
  <conditionalFormatting sqref="K9:L9 K11:L13 K18:L18 K26:L26 K20:L22">
    <cfRule type="expression" dxfId="68" priority="3">
      <formula>$L9&lt;&gt;0</formula>
    </cfRule>
  </conditionalFormatting>
  <conditionalFormatting sqref="K6:L7">
    <cfRule type="expression" dxfId="67" priority="2">
      <formula>SUM($L$9:$L$26)&lt;&gt;0</formula>
    </cfRule>
  </conditionalFormatting>
  <conditionalFormatting sqref="K36 K39 K54 K58 K60 K63 K65 E69:F69 K72:K73 K76 K82:K85 K90 K94:K95 E96:F96 K99:K102 E104:F104">
    <cfRule type="cellIs" dxfId="6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65" priority="8">
      <formula>VLOOKUP($B$3,#REF!, 9, FALSE)="No"</formula>
    </cfRule>
  </conditionalFormatting>
  <dataValidations count="4">
    <dataValidation type="list" allowBlank="1" showInputMessage="1" showErrorMessage="1" sqref="H3" xr:uid="{00000000-0002-0000-15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5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5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5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93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508</v>
      </c>
      <c r="D9" s="52">
        <v>0</v>
      </c>
      <c r="E9" s="52">
        <v>120</v>
      </c>
      <c r="F9" s="52">
        <v>1226</v>
      </c>
      <c r="G9" s="52">
        <v>0</v>
      </c>
      <c r="H9" s="46"/>
      <c r="I9" s="47">
        <f>SUM(C9:G9)</f>
        <v>1854</v>
      </c>
      <c r="K9" s="57">
        <v>1854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46"/>
      <c r="I11" s="47">
        <f>SUM(C11:G11)</f>
        <v>0</v>
      </c>
      <c r="K11" s="57">
        <v>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823</v>
      </c>
      <c r="D12" s="52">
        <v>18</v>
      </c>
      <c r="E12" s="52">
        <v>3390</v>
      </c>
      <c r="F12" s="52">
        <v>30203</v>
      </c>
      <c r="G12" s="52">
        <v>423</v>
      </c>
      <c r="H12" s="56">
        <v>20615</v>
      </c>
      <c r="I12" s="47">
        <f>SUM(C12:H12)</f>
        <v>55472</v>
      </c>
      <c r="K12" s="57">
        <f>K13-SUM(K9,K11)</f>
        <v>55472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1331</v>
      </c>
      <c r="D13" s="47">
        <f>SUM(D9,D11:D12)</f>
        <v>18</v>
      </c>
      <c r="E13" s="47">
        <f>SUM(E9,E11:E12)</f>
        <v>3510</v>
      </c>
      <c r="F13" s="47">
        <f>SUM(F9,F11:F12)</f>
        <v>31429</v>
      </c>
      <c r="G13" s="47">
        <f>SUM(G9,G11:G12)</f>
        <v>423</v>
      </c>
      <c r="H13" s="47">
        <f>H12</f>
        <v>20615</v>
      </c>
      <c r="I13" s="47">
        <f>SUM(I9,I11:I12)</f>
        <v>57326</v>
      </c>
      <c r="K13" s="51">
        <v>57326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1331</v>
      </c>
      <c r="D15" s="47">
        <f>D13+D18</f>
        <v>18</v>
      </c>
      <c r="E15" s="47">
        <f>E13+E18</f>
        <v>3510</v>
      </c>
      <c r="F15" s="47">
        <f>F13+F18</f>
        <v>31411</v>
      </c>
      <c r="G15" s="47">
        <f>G13+G18</f>
        <v>423</v>
      </c>
      <c r="H15" s="47">
        <f>H13</f>
        <v>20615</v>
      </c>
      <c r="I15" s="47">
        <f>I13+I18</f>
        <v>57308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-18</v>
      </c>
      <c r="G18" s="52">
        <v>0</v>
      </c>
      <c r="H18" s="46"/>
      <c r="I18" s="47">
        <f>SUM(C18:G18)</f>
        <v>-18</v>
      </c>
      <c r="K18" s="57">
        <v>-18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-87</v>
      </c>
      <c r="D20" s="52">
        <v>0</v>
      </c>
      <c r="E20" s="52">
        <v>0</v>
      </c>
      <c r="F20" s="52">
        <v>-20494</v>
      </c>
      <c r="G20" s="52">
        <v>-38</v>
      </c>
      <c r="H20" s="46"/>
      <c r="I20" s="47">
        <f>SUM(C20:G20)</f>
        <v>-20619</v>
      </c>
      <c r="K20" s="57">
        <v>-20619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-541</v>
      </c>
      <c r="D21" s="52">
        <v>-18</v>
      </c>
      <c r="E21" s="52">
        <v>-193</v>
      </c>
      <c r="F21" s="52">
        <v>-10907</v>
      </c>
      <c r="G21" s="52">
        <v>-365</v>
      </c>
      <c r="H21" s="46"/>
      <c r="I21" s="47">
        <f>SUM(C21:G21)</f>
        <v>-12024</v>
      </c>
      <c r="K21" s="57">
        <f>K22-K18-K20</f>
        <v>-12024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-628</v>
      </c>
      <c r="D22" s="47">
        <f>SUM(D18,D20:D21)</f>
        <v>-18</v>
      </c>
      <c r="E22" s="47">
        <f>SUM(E18,E20:E21)</f>
        <v>-193</v>
      </c>
      <c r="F22" s="47">
        <f>SUM(F18,F20:F21)</f>
        <v>-31419</v>
      </c>
      <c r="G22" s="47">
        <f>SUM(G18,G20:G21)</f>
        <v>-403</v>
      </c>
      <c r="H22" s="46"/>
      <c r="I22" s="47">
        <f>SUM(I18,I20:I21)</f>
        <v>-32661</v>
      </c>
      <c r="K22" s="51">
        <v>-32661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-628</v>
      </c>
      <c r="D24" s="47">
        <f>D22-D18</f>
        <v>-18</v>
      </c>
      <c r="E24" s="47">
        <f>E22-E18</f>
        <v>-193</v>
      </c>
      <c r="F24" s="47">
        <f>F22-F18</f>
        <v>-31401</v>
      </c>
      <c r="G24" s="47">
        <f>G22-G18</f>
        <v>-403</v>
      </c>
      <c r="H24" s="46"/>
      <c r="I24" s="47">
        <f>I22-I18</f>
        <v>-32643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703</v>
      </c>
      <c r="D26" s="50">
        <f>D13+D22</f>
        <v>0</v>
      </c>
      <c r="E26" s="50">
        <f>E13+E22</f>
        <v>3317</v>
      </c>
      <c r="F26" s="50">
        <f>F13+F22</f>
        <v>10</v>
      </c>
      <c r="G26" s="50">
        <f>G13+G22</f>
        <v>20</v>
      </c>
      <c r="H26" s="50">
        <f>H13</f>
        <v>20615</v>
      </c>
      <c r="I26" s="50">
        <f>I13+I22</f>
        <v>24665</v>
      </c>
      <c r="K26" s="51">
        <v>24665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416</v>
      </c>
      <c r="F39" s="52">
        <v>2886</v>
      </c>
      <c r="G39" s="52">
        <v>3</v>
      </c>
      <c r="H39" s="46"/>
      <c r="I39" s="47">
        <f>SUM(C39:G39)</f>
        <v>3305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12</v>
      </c>
      <c r="F42" s="52">
        <v>697</v>
      </c>
      <c r="G42" s="46"/>
      <c r="H42" s="46"/>
      <c r="I42" s="47">
        <f>SUM(E42:F42)</f>
        <v>709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0</v>
      </c>
      <c r="G43" s="46"/>
      <c r="H43" s="46"/>
      <c r="I43" s="47">
        <f>SUM(E43:F43)</f>
        <v>0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23062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1108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6378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542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321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31411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1256</v>
      </c>
      <c r="F57" s="52">
        <v>1777</v>
      </c>
      <c r="G57" s="46"/>
      <c r="H57" s="46"/>
      <c r="I57" s="47">
        <f>SUM(E57:F57)</f>
        <v>3033</v>
      </c>
    </row>
    <row r="58" spans="2:22" s="42" customFormat="1" ht="16" customHeight="1">
      <c r="B58" s="26" t="s">
        <v>78</v>
      </c>
      <c r="C58" s="46"/>
      <c r="D58" s="46"/>
      <c r="E58" s="53">
        <v>1047</v>
      </c>
      <c r="F58" s="53">
        <v>14870</v>
      </c>
      <c r="G58" s="46"/>
      <c r="H58" s="46"/>
      <c r="I58" s="47">
        <f>SUM(E58:F58)</f>
        <v>15917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0</v>
      </c>
      <c r="F59" s="52">
        <v>13837</v>
      </c>
      <c r="G59" s="46"/>
      <c r="H59" s="46"/>
      <c r="I59" s="47">
        <f>SUM(E59:F59)</f>
        <v>13837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10767</v>
      </c>
      <c r="G60" s="46"/>
      <c r="H60" s="46"/>
      <c r="I60" s="47">
        <f>F60</f>
        <v>10767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0</v>
      </c>
      <c r="F61" s="46"/>
      <c r="G61" s="46"/>
      <c r="H61" s="46"/>
      <c r="I61" s="47">
        <f>E61</f>
        <v>0</v>
      </c>
    </row>
    <row r="62" spans="2:22" s="42" customFormat="1" ht="16" customHeight="1">
      <c r="B62" s="62" t="s">
        <v>70</v>
      </c>
      <c r="C62" s="46"/>
      <c r="D62" s="46"/>
      <c r="E62" s="52">
        <v>354</v>
      </c>
      <c r="F62" s="46"/>
      <c r="G62" s="46"/>
      <c r="H62" s="46"/>
      <c r="I62" s="47">
        <f>E62</f>
        <v>354</v>
      </c>
    </row>
    <row r="63" spans="2:22" s="42" customFormat="1" ht="16" customHeight="1">
      <c r="B63" s="26" t="s">
        <v>60</v>
      </c>
      <c r="C63" s="46"/>
      <c r="D63" s="46"/>
      <c r="E63" s="53">
        <v>556</v>
      </c>
      <c r="F63" s="53">
        <v>8782</v>
      </c>
      <c r="G63" s="46"/>
      <c r="H63" s="46"/>
      <c r="I63" s="47">
        <f>SUM(E63:F63)</f>
        <v>9338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0</v>
      </c>
      <c r="F64" s="52">
        <v>6505</v>
      </c>
      <c r="G64" s="46"/>
      <c r="H64" s="46"/>
      <c r="I64" s="47">
        <f>SUM(E64:F64)</f>
        <v>6505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6134</v>
      </c>
      <c r="G65" s="46"/>
      <c r="H65" s="46"/>
      <c r="I65" s="47">
        <f>F65</f>
        <v>6134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0</v>
      </c>
      <c r="F66" s="52">
        <v>1637</v>
      </c>
      <c r="G66" s="46"/>
      <c r="H66" s="46"/>
      <c r="I66" s="47">
        <f>SUM(E66:F66)</f>
        <v>1637</v>
      </c>
    </row>
    <row r="67" spans="2:22" s="42" customFormat="1" ht="16" customHeight="1">
      <c r="B67" s="62" t="s">
        <v>72</v>
      </c>
      <c r="C67" s="46"/>
      <c r="D67" s="46"/>
      <c r="E67" s="52">
        <v>0</v>
      </c>
      <c r="F67" s="46"/>
      <c r="G67" s="46"/>
      <c r="H67" s="46"/>
      <c r="I67" s="47">
        <f>E67</f>
        <v>0</v>
      </c>
    </row>
    <row r="68" spans="2:22" s="42" customFormat="1" ht="16" customHeight="1">
      <c r="B68" s="62" t="s">
        <v>52</v>
      </c>
      <c r="C68" s="46"/>
      <c r="D68" s="46"/>
      <c r="E68" s="52">
        <v>416</v>
      </c>
      <c r="F68" s="46"/>
      <c r="G68" s="46"/>
      <c r="H68" s="46"/>
      <c r="I68" s="47">
        <f>E68</f>
        <v>416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1256</v>
      </c>
      <c r="F72" s="52">
        <v>1449</v>
      </c>
      <c r="G72" s="46"/>
      <c r="H72" s="46"/>
      <c r="I72" s="47">
        <f>SUM(E72:F72)</f>
        <v>2705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1047</v>
      </c>
      <c r="F73" s="53">
        <v>9458</v>
      </c>
      <c r="G73" s="46"/>
      <c r="H73" s="46"/>
      <c r="I73" s="47">
        <f>SUM(E73:F73)</f>
        <v>10505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114</v>
      </c>
      <c r="G74" s="46"/>
      <c r="H74" s="46"/>
      <c r="I74" s="47">
        <f>F74</f>
        <v>114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7760</v>
      </c>
      <c r="G75" s="46"/>
      <c r="H75" s="46"/>
      <c r="I75" s="47">
        <f>F75</f>
        <v>7760</v>
      </c>
    </row>
    <row r="76" spans="2:22" s="42" customFormat="1" ht="16" customHeight="1">
      <c r="B76" s="28" t="s">
        <v>59</v>
      </c>
      <c r="C76" s="46"/>
      <c r="D76" s="46"/>
      <c r="E76" s="52">
        <v>0</v>
      </c>
      <c r="F76" s="52">
        <v>7740</v>
      </c>
      <c r="G76" s="46"/>
      <c r="H76" s="46"/>
      <c r="I76" s="47">
        <f>SUM(E76:F76)</f>
        <v>7740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147</v>
      </c>
      <c r="G77" s="46"/>
      <c r="H77" s="46"/>
      <c r="I77" s="47">
        <f>F77</f>
        <v>147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239</v>
      </c>
      <c r="G78" s="46"/>
      <c r="H78" s="46"/>
      <c r="I78" s="47">
        <f>F78</f>
        <v>239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0</v>
      </c>
      <c r="F82" s="46"/>
      <c r="G82" s="46"/>
      <c r="H82" s="46"/>
      <c r="I82" s="47">
        <f>E82</f>
        <v>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354</v>
      </c>
      <c r="F83" s="46"/>
      <c r="G83" s="46"/>
      <c r="H83" s="46"/>
      <c r="I83" s="47">
        <f>E83</f>
        <v>354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556</v>
      </c>
      <c r="F84" s="53">
        <v>8344</v>
      </c>
      <c r="G84" s="46"/>
      <c r="H84" s="46"/>
      <c r="I84" s="47">
        <f>SUM(E84:F84)</f>
        <v>8900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0</v>
      </c>
      <c r="F85" s="52">
        <v>6094</v>
      </c>
      <c r="G85" s="46"/>
      <c r="H85" s="46"/>
      <c r="I85" s="47">
        <f>SUM(E85:F85)</f>
        <v>6094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0</v>
      </c>
      <c r="G86" s="46"/>
      <c r="H86" s="46"/>
      <c r="I86" s="47">
        <f>F86</f>
        <v>0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2449</v>
      </c>
      <c r="G87" s="46"/>
      <c r="H87" s="46"/>
      <c r="I87" s="47">
        <f>F87</f>
        <v>2449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0</v>
      </c>
      <c r="G88" s="46"/>
      <c r="H88" s="46"/>
      <c r="I88" s="47">
        <f>F88</f>
        <v>0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6094</v>
      </c>
      <c r="G89" s="46"/>
      <c r="H89" s="46"/>
      <c r="I89" s="47">
        <f>F89</f>
        <v>6094</v>
      </c>
    </row>
    <row r="90" spans="2:11" s="42" customFormat="1" ht="16" customHeight="1">
      <c r="B90" s="32" t="s">
        <v>55</v>
      </c>
      <c r="C90" s="46"/>
      <c r="D90" s="46"/>
      <c r="E90" s="52">
        <v>0</v>
      </c>
      <c r="F90" s="52">
        <v>1610</v>
      </c>
      <c r="G90" s="46"/>
      <c r="H90" s="46"/>
      <c r="I90" s="47">
        <f>SUM(E90:F90)</f>
        <v>1610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200</v>
      </c>
      <c r="G91" s="46"/>
      <c r="H91" s="46"/>
      <c r="I91" s="47">
        <f>SUM(E91:F91)</f>
        <v>200</v>
      </c>
    </row>
    <row r="92" spans="2:11" s="42" customFormat="1" ht="16" customHeight="1">
      <c r="B92" s="35" t="s">
        <v>74</v>
      </c>
      <c r="C92" s="46"/>
      <c r="D92" s="46"/>
      <c r="E92" s="52">
        <v>140</v>
      </c>
      <c r="F92" s="52">
        <v>440</v>
      </c>
      <c r="G92" s="46"/>
      <c r="H92" s="46"/>
      <c r="I92" s="47">
        <f>SUM(E92:F92)</f>
        <v>580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0</v>
      </c>
      <c r="F94" s="46"/>
      <c r="G94" s="46"/>
      <c r="H94" s="46"/>
      <c r="I94" s="47">
        <f>E94</f>
        <v>0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416</v>
      </c>
      <c r="F95" s="46"/>
      <c r="G95" s="46"/>
      <c r="H95" s="46"/>
      <c r="I95" s="47">
        <f>E95</f>
        <v>416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-3061</v>
      </c>
      <c r="G100" s="46"/>
      <c r="H100" s="46"/>
      <c r="I100" s="47">
        <f>SUM(E100:F100)</f>
        <v>-3061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-128</v>
      </c>
      <c r="G101" s="46"/>
      <c r="H101" s="46"/>
      <c r="I101" s="47">
        <f>SUM(E101:F101)</f>
        <v>-128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693</v>
      </c>
      <c r="F106" s="89">
        <f>F58-F59</f>
        <v>1033</v>
      </c>
      <c r="G106" s="90"/>
      <c r="H106" s="90"/>
      <c r="I106" s="89">
        <f>SUM(E106:F106)</f>
        <v>1726</v>
      </c>
    </row>
    <row r="107" spans="2:22" ht="14.5">
      <c r="B107" s="93"/>
      <c r="C107" s="88"/>
      <c r="D107" s="88"/>
      <c r="E107" s="89">
        <f>E63-SUM(E64,E66:E68)</f>
        <v>140</v>
      </c>
      <c r="F107" s="89">
        <f>F63-SUM(F64,F66)</f>
        <v>640</v>
      </c>
      <c r="G107" s="90"/>
      <c r="H107" s="90"/>
      <c r="I107" s="89">
        <f>SUM(E107:F107)</f>
        <v>780</v>
      </c>
    </row>
    <row r="108" spans="2:22" ht="14.5">
      <c r="B108" s="93"/>
      <c r="C108" s="88"/>
      <c r="D108" s="88"/>
      <c r="E108" s="89">
        <f>E73-SUM(E76,E82:E83)</f>
        <v>693</v>
      </c>
      <c r="F108" s="89">
        <f>F73-F76</f>
        <v>1718</v>
      </c>
      <c r="G108" s="90"/>
      <c r="H108" s="90"/>
      <c r="I108" s="89">
        <f>SUM(E108:F108)</f>
        <v>2411</v>
      </c>
    </row>
    <row r="109" spans="2:22" ht="14.5">
      <c r="B109" s="93"/>
      <c r="C109" s="88"/>
      <c r="D109" s="88"/>
      <c r="E109" s="89">
        <f>E84-SUM(E85,E90:E92,E94:E95)</f>
        <v>0</v>
      </c>
      <c r="F109" s="89">
        <f>F84-SUM(F85, F90:F93)</f>
        <v>0</v>
      </c>
      <c r="G109" s="90"/>
      <c r="H109" s="90"/>
      <c r="I109" s="89">
        <f>SUM(E109:F109)</f>
        <v>0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64" priority="1">
      <formula>$E$3&lt;&gt;0</formula>
    </cfRule>
  </conditionalFormatting>
  <conditionalFormatting sqref="K9:L9 K11:L13 K18:L18 K26:L26 K20:L22">
    <cfRule type="expression" dxfId="63" priority="3">
      <formula>$L9&lt;&gt;0</formula>
    </cfRule>
  </conditionalFormatting>
  <conditionalFormatting sqref="K6:L7">
    <cfRule type="expression" dxfId="62" priority="2">
      <formula>SUM($L$9:$L$26)&lt;&gt;0</formula>
    </cfRule>
  </conditionalFormatting>
  <conditionalFormatting sqref="K36 K39 K54 K58 K60 K63 K65 E69:F69 K72:K73 K76 K82:K85 K90 K94:K95 E96:F96 K99:K102 E104:F104">
    <cfRule type="cellIs" dxfId="6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60" priority="8">
      <formula>VLOOKUP($B$3,#REF!, 9, FALSE)="No"</formula>
    </cfRule>
  </conditionalFormatting>
  <dataValidations count="4">
    <dataValidation type="list" allowBlank="1" showInputMessage="1" showErrorMessage="1" sqref="H3" xr:uid="{00000000-0002-0000-16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6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6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6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27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10</v>
      </c>
      <c r="D9" s="52">
        <v>10</v>
      </c>
      <c r="E9" s="52">
        <v>1090</v>
      </c>
      <c r="F9" s="52">
        <v>2230</v>
      </c>
      <c r="G9" s="52">
        <v>100</v>
      </c>
      <c r="H9" s="46"/>
      <c r="I9" s="47">
        <f>SUM(C9:G9)</f>
        <v>3440</v>
      </c>
      <c r="K9" s="57">
        <v>3440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-60</v>
      </c>
      <c r="G11" s="52">
        <v>0</v>
      </c>
      <c r="H11" s="46"/>
      <c r="I11" s="47">
        <f>SUM(C11:G11)</f>
        <v>-60</v>
      </c>
      <c r="K11" s="57">
        <v>-60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970</v>
      </c>
      <c r="D12" s="52">
        <v>150</v>
      </c>
      <c r="E12" s="52">
        <v>33860</v>
      </c>
      <c r="F12" s="52">
        <v>98170</v>
      </c>
      <c r="G12" s="52">
        <v>4240</v>
      </c>
      <c r="H12" s="56">
        <v>97970</v>
      </c>
      <c r="I12" s="47">
        <f>SUM(C12:H12)</f>
        <v>235360</v>
      </c>
      <c r="K12" s="57">
        <f>K13-SUM(K9,K11)</f>
        <v>235360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980</v>
      </c>
      <c r="D13" s="47">
        <f>SUM(D9,D11:D12)</f>
        <v>160</v>
      </c>
      <c r="E13" s="47">
        <f>SUM(E9,E11:E12)</f>
        <v>34950</v>
      </c>
      <c r="F13" s="47">
        <f>SUM(F9,F11:F12)</f>
        <v>100340</v>
      </c>
      <c r="G13" s="47">
        <f>SUM(G9,G11:G12)</f>
        <v>4340</v>
      </c>
      <c r="H13" s="47">
        <f>H12</f>
        <v>97970</v>
      </c>
      <c r="I13" s="47">
        <f>SUM(I9,I11:I12)</f>
        <v>238740</v>
      </c>
      <c r="K13" s="51">
        <v>238740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980</v>
      </c>
      <c r="D15" s="47">
        <f>D13+D18</f>
        <v>110</v>
      </c>
      <c r="E15" s="47">
        <f>E13+E18</f>
        <v>34940</v>
      </c>
      <c r="F15" s="47">
        <f>F13+F18</f>
        <v>100000</v>
      </c>
      <c r="G15" s="47">
        <f>G13+G18</f>
        <v>3850</v>
      </c>
      <c r="H15" s="47">
        <f>H13</f>
        <v>97970</v>
      </c>
      <c r="I15" s="47">
        <f>I13+I18</f>
        <v>237850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-50</v>
      </c>
      <c r="E18" s="52">
        <v>-10</v>
      </c>
      <c r="F18" s="52">
        <v>-340</v>
      </c>
      <c r="G18" s="52">
        <v>-490</v>
      </c>
      <c r="H18" s="46"/>
      <c r="I18" s="47">
        <f>SUM(C18:G18)</f>
        <v>-890</v>
      </c>
      <c r="K18" s="57">
        <v>-890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-580</v>
      </c>
      <c r="D20" s="52">
        <v>0</v>
      </c>
      <c r="E20" s="52">
        <v>-28720</v>
      </c>
      <c r="F20" s="52">
        <v>-65910</v>
      </c>
      <c r="G20" s="52">
        <v>-2760</v>
      </c>
      <c r="H20" s="46"/>
      <c r="I20" s="47">
        <f>SUM(C20:G20)</f>
        <v>-97970</v>
      </c>
      <c r="K20" s="57">
        <v>-97970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-600</v>
      </c>
      <c r="D21" s="52">
        <v>-50</v>
      </c>
      <c r="E21" s="52">
        <v>-2650</v>
      </c>
      <c r="F21" s="52">
        <v>-33860</v>
      </c>
      <c r="G21" s="52">
        <v>-3780</v>
      </c>
      <c r="H21" s="46"/>
      <c r="I21" s="47">
        <f>SUM(C21:G21)</f>
        <v>-40940</v>
      </c>
      <c r="K21" s="57">
        <f>K22-K18-K20</f>
        <v>-40940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-1180</v>
      </c>
      <c r="D22" s="47">
        <f>SUM(D18,D20:D21)</f>
        <v>-100</v>
      </c>
      <c r="E22" s="47">
        <f>SUM(E18,E20:E21)</f>
        <v>-31380</v>
      </c>
      <c r="F22" s="47">
        <f>SUM(F18,F20:F21)</f>
        <v>-100110</v>
      </c>
      <c r="G22" s="47">
        <f>SUM(G18,G20:G21)</f>
        <v>-7030</v>
      </c>
      <c r="H22" s="46"/>
      <c r="I22" s="47">
        <f>SUM(I18,I20:I21)</f>
        <v>-139800</v>
      </c>
      <c r="K22" s="51">
        <v>-139800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-1180</v>
      </c>
      <c r="D24" s="47">
        <f>D22-D18</f>
        <v>-50</v>
      </c>
      <c r="E24" s="47">
        <f>E22-E18</f>
        <v>-31370</v>
      </c>
      <c r="F24" s="47">
        <f>F22-F18</f>
        <v>-99770</v>
      </c>
      <c r="G24" s="47">
        <f>G22-G18</f>
        <v>-6540</v>
      </c>
      <c r="H24" s="46"/>
      <c r="I24" s="47">
        <f>I22-I18</f>
        <v>-138910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-200</v>
      </c>
      <c r="D26" s="50">
        <f>D13+D22</f>
        <v>60</v>
      </c>
      <c r="E26" s="50">
        <f>E13+E22</f>
        <v>3570</v>
      </c>
      <c r="F26" s="50">
        <f>F13+F22</f>
        <v>230</v>
      </c>
      <c r="G26" s="50">
        <f>G13+G22</f>
        <v>-2690</v>
      </c>
      <c r="H26" s="50">
        <f>H13</f>
        <v>97970</v>
      </c>
      <c r="I26" s="50">
        <f>I13+I22</f>
        <v>98940</v>
      </c>
      <c r="K26" s="51">
        <v>98940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75</v>
      </c>
      <c r="D39" s="52">
        <v>60</v>
      </c>
      <c r="E39" s="52">
        <v>7933</v>
      </c>
      <c r="F39" s="52">
        <v>57980</v>
      </c>
      <c r="G39" s="52">
        <v>1</v>
      </c>
      <c r="H39" s="46"/>
      <c r="I39" s="47">
        <f>SUM(C39:G39)</f>
        <v>66049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470</v>
      </c>
      <c r="F42" s="52">
        <v>2970</v>
      </c>
      <c r="G42" s="46"/>
      <c r="H42" s="46"/>
      <c r="I42" s="47">
        <f>SUM(E42:F42)</f>
        <v>3440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90</v>
      </c>
      <c r="F43" s="52">
        <v>510</v>
      </c>
      <c r="G43" s="46"/>
      <c r="H43" s="46"/>
      <c r="I43" s="47">
        <f>SUM(E43:F43)</f>
        <v>600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66900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5980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21500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4070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1550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100000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6120</v>
      </c>
      <c r="F57" s="52">
        <v>9990</v>
      </c>
      <c r="G57" s="46"/>
      <c r="H57" s="46"/>
      <c r="I57" s="47">
        <f>SUM(E57:F57)</f>
        <v>16110</v>
      </c>
    </row>
    <row r="58" spans="2:22" s="42" customFormat="1" ht="16" customHeight="1">
      <c r="B58" s="26" t="s">
        <v>78</v>
      </c>
      <c r="C58" s="46"/>
      <c r="D58" s="46"/>
      <c r="E58" s="53">
        <v>10480</v>
      </c>
      <c r="F58" s="53">
        <v>38290</v>
      </c>
      <c r="G58" s="46"/>
      <c r="H58" s="46"/>
      <c r="I58" s="47">
        <f>SUM(E58:F58)</f>
        <v>48770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4590</v>
      </c>
      <c r="F59" s="52">
        <v>37580</v>
      </c>
      <c r="G59" s="46"/>
      <c r="H59" s="46"/>
      <c r="I59" s="47">
        <f>SUM(E59:F59)</f>
        <v>42170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30770</v>
      </c>
      <c r="G60" s="46"/>
      <c r="H60" s="46"/>
      <c r="I60" s="47">
        <f>F60</f>
        <v>30770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599</v>
      </c>
      <c r="F61" s="46"/>
      <c r="G61" s="46"/>
      <c r="H61" s="46"/>
      <c r="I61" s="47">
        <f>E61</f>
        <v>599</v>
      </c>
    </row>
    <row r="62" spans="2:22" s="42" customFormat="1" ht="16" customHeight="1">
      <c r="B62" s="62" t="s">
        <v>70</v>
      </c>
      <c r="C62" s="46"/>
      <c r="D62" s="46"/>
      <c r="E62" s="52">
        <v>5291</v>
      </c>
      <c r="F62" s="46"/>
      <c r="G62" s="46"/>
      <c r="H62" s="46"/>
      <c r="I62" s="47">
        <f>E62</f>
        <v>5291</v>
      </c>
    </row>
    <row r="63" spans="2:22" s="42" customFormat="1" ht="16" customHeight="1">
      <c r="B63" s="26" t="s">
        <v>60</v>
      </c>
      <c r="C63" s="46"/>
      <c r="D63" s="46"/>
      <c r="E63" s="53">
        <v>16710</v>
      </c>
      <c r="F63" s="53">
        <v>45250</v>
      </c>
      <c r="G63" s="46"/>
      <c r="H63" s="46"/>
      <c r="I63" s="47">
        <f>SUM(E63:F63)</f>
        <v>61960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600</v>
      </c>
      <c r="F64" s="52">
        <v>34980</v>
      </c>
      <c r="G64" s="46"/>
      <c r="H64" s="46"/>
      <c r="I64" s="47">
        <f>SUM(E64:F64)</f>
        <v>35580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21770</v>
      </c>
      <c r="G65" s="46"/>
      <c r="H65" s="46"/>
      <c r="I65" s="47">
        <f>F65</f>
        <v>21770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0</v>
      </c>
      <c r="F66" s="52">
        <v>4530</v>
      </c>
      <c r="G66" s="46"/>
      <c r="H66" s="46"/>
      <c r="I66" s="47">
        <f>SUM(E66:F66)</f>
        <v>4530</v>
      </c>
    </row>
    <row r="67" spans="2:22" s="42" customFormat="1" ht="16" customHeight="1">
      <c r="B67" s="62" t="s">
        <v>72</v>
      </c>
      <c r="C67" s="46"/>
      <c r="D67" s="46"/>
      <c r="E67" s="52">
        <v>1050</v>
      </c>
      <c r="F67" s="46"/>
      <c r="G67" s="46"/>
      <c r="H67" s="46"/>
      <c r="I67" s="47">
        <f>E67</f>
        <v>1050</v>
      </c>
    </row>
    <row r="68" spans="2:22" s="42" customFormat="1" ht="16" customHeight="1">
      <c r="B68" s="62" t="s">
        <v>52</v>
      </c>
      <c r="C68" s="46"/>
      <c r="D68" s="46"/>
      <c r="E68" s="52">
        <v>8340</v>
      </c>
      <c r="F68" s="46"/>
      <c r="G68" s="46"/>
      <c r="H68" s="46"/>
      <c r="I68" s="47">
        <f>E68</f>
        <v>8340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6100</v>
      </c>
      <c r="F72" s="52">
        <v>9560</v>
      </c>
      <c r="G72" s="46"/>
      <c r="H72" s="46"/>
      <c r="I72" s="47">
        <f>SUM(E72:F72)</f>
        <v>15660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9690</v>
      </c>
      <c r="F73" s="53">
        <v>21570</v>
      </c>
      <c r="G73" s="46"/>
      <c r="H73" s="46"/>
      <c r="I73" s="47">
        <f>SUM(E73:F73)</f>
        <v>31260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710</v>
      </c>
      <c r="G74" s="46"/>
      <c r="H74" s="46"/>
      <c r="I74" s="47">
        <f>F74</f>
        <v>710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16000</v>
      </c>
      <c r="G75" s="46"/>
      <c r="H75" s="46"/>
      <c r="I75" s="47">
        <f>F75</f>
        <v>16000</v>
      </c>
    </row>
    <row r="76" spans="2:22" s="42" customFormat="1" ht="16" customHeight="1">
      <c r="B76" s="28" t="s">
        <v>59</v>
      </c>
      <c r="C76" s="46"/>
      <c r="D76" s="46"/>
      <c r="E76" s="52">
        <v>4410</v>
      </c>
      <c r="F76" s="52">
        <v>20860</v>
      </c>
      <c r="G76" s="46"/>
      <c r="H76" s="46"/>
      <c r="I76" s="47">
        <f>SUM(E76:F76)</f>
        <v>25270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2270</v>
      </c>
      <c r="G77" s="46"/>
      <c r="H77" s="46"/>
      <c r="I77" s="47">
        <f>F77</f>
        <v>2270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1010</v>
      </c>
      <c r="G78" s="46"/>
      <c r="H78" s="46"/>
      <c r="I78" s="47">
        <f>F78</f>
        <v>1010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599</v>
      </c>
      <c r="F82" s="46"/>
      <c r="G82" s="46"/>
      <c r="H82" s="46"/>
      <c r="I82" s="47">
        <f>E82</f>
        <v>599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4681</v>
      </c>
      <c r="F83" s="46"/>
      <c r="G83" s="46"/>
      <c r="H83" s="46"/>
      <c r="I83" s="47">
        <f>E83</f>
        <v>4681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14860</v>
      </c>
      <c r="F84" s="53">
        <v>28500</v>
      </c>
      <c r="G84" s="46"/>
      <c r="H84" s="46"/>
      <c r="I84" s="47">
        <f>SUM(E84:F84)</f>
        <v>43360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30</v>
      </c>
      <c r="F85" s="52">
        <v>20120</v>
      </c>
      <c r="G85" s="46"/>
      <c r="H85" s="46"/>
      <c r="I85" s="47">
        <f>SUM(E85:F85)</f>
        <v>20150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0</v>
      </c>
      <c r="G86" s="46"/>
      <c r="H86" s="46"/>
      <c r="I86" s="47">
        <f>F86</f>
        <v>0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15740</v>
      </c>
      <c r="G87" s="46"/>
      <c r="H87" s="46"/>
      <c r="I87" s="47">
        <f>F87</f>
        <v>15740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360</v>
      </c>
      <c r="G88" s="46"/>
      <c r="H88" s="46"/>
      <c r="I88" s="47">
        <f>F88</f>
        <v>360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16050</v>
      </c>
      <c r="G89" s="46"/>
      <c r="H89" s="46"/>
      <c r="I89" s="47">
        <f>F89</f>
        <v>16050</v>
      </c>
    </row>
    <row r="90" spans="2:11" s="42" customFormat="1" ht="16" customHeight="1">
      <c r="B90" s="32" t="s">
        <v>55</v>
      </c>
      <c r="C90" s="46"/>
      <c r="D90" s="46"/>
      <c r="E90" s="52">
        <v>0</v>
      </c>
      <c r="F90" s="52">
        <v>4030</v>
      </c>
      <c r="G90" s="46"/>
      <c r="H90" s="46"/>
      <c r="I90" s="47">
        <f>SUM(E90:F90)</f>
        <v>4030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20</v>
      </c>
      <c r="F91" s="52">
        <v>1170</v>
      </c>
      <c r="G91" s="46"/>
      <c r="H91" s="46"/>
      <c r="I91" s="47">
        <f>SUM(E91:F91)</f>
        <v>1190</v>
      </c>
    </row>
    <row r="92" spans="2:11" s="42" customFormat="1" ht="16" customHeight="1">
      <c r="B92" s="35" t="s">
        <v>74</v>
      </c>
      <c r="C92" s="46"/>
      <c r="D92" s="46"/>
      <c r="E92" s="52">
        <v>70</v>
      </c>
      <c r="F92" s="52">
        <v>160</v>
      </c>
      <c r="G92" s="46"/>
      <c r="H92" s="46"/>
      <c r="I92" s="47">
        <f>SUM(E92:F92)</f>
        <v>230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1050</v>
      </c>
      <c r="F94" s="46"/>
      <c r="G94" s="46"/>
      <c r="H94" s="46"/>
      <c r="I94" s="47">
        <f>E94</f>
        <v>1050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7500</v>
      </c>
      <c r="F95" s="46"/>
      <c r="G95" s="46"/>
      <c r="H95" s="46"/>
      <c r="I95" s="47">
        <f>E95</f>
        <v>7500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-11750</v>
      </c>
      <c r="G100" s="46"/>
      <c r="H100" s="46"/>
      <c r="I100" s="47">
        <f>SUM(E100:F100)</f>
        <v>-11750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-1430</v>
      </c>
      <c r="G101" s="46"/>
      <c r="H101" s="46"/>
      <c r="I101" s="47">
        <f>SUM(E101:F101)</f>
        <v>-1430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0</v>
      </c>
      <c r="F106" s="89">
        <f>F58-F59</f>
        <v>710</v>
      </c>
      <c r="G106" s="90"/>
      <c r="H106" s="90"/>
      <c r="I106" s="89">
        <f>SUM(E106:F106)</f>
        <v>710</v>
      </c>
    </row>
    <row r="107" spans="2:22" ht="14.5">
      <c r="B107" s="93"/>
      <c r="C107" s="88"/>
      <c r="D107" s="88"/>
      <c r="E107" s="89">
        <f>E63-SUM(E64,E66:E68)</f>
        <v>6720</v>
      </c>
      <c r="F107" s="89">
        <f>F63-SUM(F64,F66)</f>
        <v>5740</v>
      </c>
      <c r="G107" s="90"/>
      <c r="H107" s="90"/>
      <c r="I107" s="89">
        <f>SUM(E107:F107)</f>
        <v>12460</v>
      </c>
    </row>
    <row r="108" spans="2:22" ht="14.5">
      <c r="B108" s="93"/>
      <c r="C108" s="88"/>
      <c r="D108" s="88"/>
      <c r="E108" s="89">
        <f>E73-SUM(E76,E82:E83)</f>
        <v>0</v>
      </c>
      <c r="F108" s="89">
        <f>F73-F76</f>
        <v>710</v>
      </c>
      <c r="G108" s="90"/>
      <c r="H108" s="90"/>
      <c r="I108" s="89">
        <f>SUM(E108:F108)</f>
        <v>710</v>
      </c>
    </row>
    <row r="109" spans="2:22" ht="14.5">
      <c r="B109" s="93"/>
      <c r="C109" s="88"/>
      <c r="D109" s="88"/>
      <c r="E109" s="89">
        <f>E84-SUM(E85,E90:E92,E94:E95)</f>
        <v>6190</v>
      </c>
      <c r="F109" s="89">
        <f>F84-SUM(F85, F90:F93)</f>
        <v>3020</v>
      </c>
      <c r="G109" s="90"/>
      <c r="H109" s="90"/>
      <c r="I109" s="89">
        <f>SUM(E109:F109)</f>
        <v>9210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59" priority="1">
      <formula>$E$3&lt;&gt;0</formula>
    </cfRule>
  </conditionalFormatting>
  <conditionalFormatting sqref="K9:L9 K11:L13 K18:L18 K26:L26 K20:L22">
    <cfRule type="expression" dxfId="58" priority="3">
      <formula>$L9&lt;&gt;0</formula>
    </cfRule>
  </conditionalFormatting>
  <conditionalFormatting sqref="K6:L7">
    <cfRule type="expression" dxfId="57" priority="2">
      <formula>SUM($L$9:$L$26)&lt;&gt;0</formula>
    </cfRule>
  </conditionalFormatting>
  <conditionalFormatting sqref="K36 K39 K54 K58 K60 K63 K65 E69:F69 K72:K73 K76 K82:K85 K90 K94:K95 E96:F96 K99:K102 E104:F104">
    <cfRule type="cellIs" dxfId="5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55" priority="8">
      <formula>VLOOKUP($B$3,#REF!, 9, FALSE)="No"</formula>
    </cfRule>
  </conditionalFormatting>
  <dataValidations count="4">
    <dataValidation type="list" allowBlank="1" showInputMessage="1" showErrorMessage="1" sqref="H3" xr:uid="{00000000-0002-0000-17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7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7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7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28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288</v>
      </c>
      <c r="D9" s="52">
        <v>1</v>
      </c>
      <c r="E9" s="52">
        <v>1398</v>
      </c>
      <c r="F9" s="52">
        <v>7354</v>
      </c>
      <c r="G9" s="52">
        <v>278</v>
      </c>
      <c r="H9" s="46"/>
      <c r="I9" s="47">
        <f>SUM(C9:G9)</f>
        <v>9319</v>
      </c>
      <c r="K9" s="57">
        <v>9319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-545</v>
      </c>
      <c r="F11" s="52">
        <v>-2516</v>
      </c>
      <c r="G11" s="52">
        <v>0</v>
      </c>
      <c r="H11" s="46"/>
      <c r="I11" s="47">
        <f>SUM(C11:G11)</f>
        <v>-3061</v>
      </c>
      <c r="K11" s="57">
        <v>-3061</v>
      </c>
      <c r="L11" s="57">
        <f>K11-I11</f>
        <v>0</v>
      </c>
    </row>
    <row r="12" spans="2:12" s="42" customFormat="1" ht="16" customHeight="1">
      <c r="B12" s="43" t="s">
        <v>100</v>
      </c>
      <c r="C12" s="52">
        <v>4849</v>
      </c>
      <c r="D12" s="52">
        <v>26</v>
      </c>
      <c r="E12" s="52">
        <v>37439</v>
      </c>
      <c r="F12" s="52">
        <v>200135</v>
      </c>
      <c r="G12" s="52">
        <v>7454</v>
      </c>
      <c r="H12" s="56">
        <v>156615</v>
      </c>
      <c r="I12" s="47">
        <f>SUM(C12:H12)</f>
        <v>406518</v>
      </c>
      <c r="K12" s="57">
        <f>K13-SUM(K9,K11)</f>
        <v>406518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5137</v>
      </c>
      <c r="D13" s="47">
        <f>SUM(D9,D11:D12)</f>
        <v>27</v>
      </c>
      <c r="E13" s="47">
        <f>SUM(E9,E11:E12)</f>
        <v>38292</v>
      </c>
      <c r="F13" s="47">
        <f>SUM(F9,F11:F12)</f>
        <v>204973</v>
      </c>
      <c r="G13" s="47">
        <f>SUM(G9,G11:G12)</f>
        <v>7732</v>
      </c>
      <c r="H13" s="47">
        <f>H12</f>
        <v>156615</v>
      </c>
      <c r="I13" s="47">
        <f>SUM(I9,I11:I12)</f>
        <v>412776</v>
      </c>
      <c r="K13" s="51">
        <v>412776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5137</v>
      </c>
      <c r="D15" s="47">
        <f>D13+D18</f>
        <v>27</v>
      </c>
      <c r="E15" s="47">
        <f>E13+E18</f>
        <v>38292</v>
      </c>
      <c r="F15" s="47">
        <f>F13+F18</f>
        <v>203978</v>
      </c>
      <c r="G15" s="47">
        <f>G13+G18</f>
        <v>7732</v>
      </c>
      <c r="H15" s="47">
        <f>H13</f>
        <v>156615</v>
      </c>
      <c r="I15" s="47">
        <f>I13+I18</f>
        <v>411781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-995</v>
      </c>
      <c r="G18" s="52">
        <v>0</v>
      </c>
      <c r="H18" s="46"/>
      <c r="I18" s="47">
        <f>SUM(C18:G18)</f>
        <v>-995</v>
      </c>
      <c r="K18" s="57">
        <v>-995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-158027</v>
      </c>
      <c r="G20" s="52">
        <v>0</v>
      </c>
      <c r="H20" s="46"/>
      <c r="I20" s="47">
        <f>SUM(C20:G20)</f>
        <v>-158027</v>
      </c>
      <c r="K20" s="57">
        <v>-158027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-10</v>
      </c>
      <c r="D21" s="52">
        <v>-18</v>
      </c>
      <c r="E21" s="52">
        <v>-325</v>
      </c>
      <c r="F21" s="52">
        <v>-52696</v>
      </c>
      <c r="G21" s="52">
        <v>-6963</v>
      </c>
      <c r="H21" s="46"/>
      <c r="I21" s="47">
        <f>SUM(C21:G21)</f>
        <v>-60012</v>
      </c>
      <c r="K21" s="57">
        <f>K22-K18-K20</f>
        <v>-60012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-10</v>
      </c>
      <c r="D22" s="47">
        <f>SUM(D18,D20:D21)</f>
        <v>-18</v>
      </c>
      <c r="E22" s="47">
        <f>SUM(E18,E20:E21)</f>
        <v>-325</v>
      </c>
      <c r="F22" s="47">
        <f>SUM(F18,F20:F21)</f>
        <v>-211718</v>
      </c>
      <c r="G22" s="47">
        <f>SUM(G18,G20:G21)</f>
        <v>-6963</v>
      </c>
      <c r="H22" s="46"/>
      <c r="I22" s="47">
        <f>SUM(I18,I20:I21)</f>
        <v>-219034</v>
      </c>
      <c r="K22" s="51">
        <v>-219034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-10</v>
      </c>
      <c r="D24" s="47">
        <f>D22-D18</f>
        <v>-18</v>
      </c>
      <c r="E24" s="47">
        <f>E22-E18</f>
        <v>-325</v>
      </c>
      <c r="F24" s="47">
        <f>F22-F18</f>
        <v>-210723</v>
      </c>
      <c r="G24" s="47">
        <f>G22-G18</f>
        <v>-6963</v>
      </c>
      <c r="H24" s="46"/>
      <c r="I24" s="47">
        <f>I22-I18</f>
        <v>-218039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5127</v>
      </c>
      <c r="D26" s="50">
        <f>D13+D22</f>
        <v>9</v>
      </c>
      <c r="E26" s="50">
        <f>E13+E22</f>
        <v>37967</v>
      </c>
      <c r="F26" s="50">
        <f>F13+F22</f>
        <v>-6745</v>
      </c>
      <c r="G26" s="50">
        <f>G13+G22</f>
        <v>769</v>
      </c>
      <c r="H26" s="50">
        <f>H13</f>
        <v>156615</v>
      </c>
      <c r="I26" s="50">
        <f>I13+I22</f>
        <v>193742</v>
      </c>
      <c r="K26" s="51">
        <v>193742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11</v>
      </c>
      <c r="D39" s="52">
        <v>9</v>
      </c>
      <c r="E39" s="52">
        <v>8508</v>
      </c>
      <c r="F39" s="52">
        <v>107962</v>
      </c>
      <c r="G39" s="52">
        <v>35</v>
      </c>
      <c r="H39" s="46"/>
      <c r="I39" s="47">
        <f>SUM(C39:G39)</f>
        <v>116525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455</v>
      </c>
      <c r="F42" s="52">
        <v>6020</v>
      </c>
      <c r="G42" s="46"/>
      <c r="H42" s="46"/>
      <c r="I42" s="47">
        <f>SUM(E42:F42)</f>
        <v>6475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1512</v>
      </c>
      <c r="F43" s="52">
        <v>48116</v>
      </c>
      <c r="G43" s="46"/>
      <c r="H43" s="46"/>
      <c r="I43" s="47">
        <f>SUM(E43:F43)</f>
        <v>49628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119530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13036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53307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15072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3033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203978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8189</v>
      </c>
      <c r="F57" s="52">
        <v>14140</v>
      </c>
      <c r="G57" s="46"/>
      <c r="H57" s="46"/>
      <c r="I57" s="47">
        <f>SUM(E57:F57)</f>
        <v>22329</v>
      </c>
    </row>
    <row r="58" spans="2:22" s="42" customFormat="1" ht="16" customHeight="1">
      <c r="B58" s="26" t="s">
        <v>78</v>
      </c>
      <c r="C58" s="46"/>
      <c r="D58" s="46"/>
      <c r="E58" s="53">
        <v>7110</v>
      </c>
      <c r="F58" s="53">
        <v>40043</v>
      </c>
      <c r="G58" s="46"/>
      <c r="H58" s="46"/>
      <c r="I58" s="47">
        <f>SUM(E58:F58)</f>
        <v>47153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4874</v>
      </c>
      <c r="F59" s="52">
        <v>37448</v>
      </c>
      <c r="G59" s="46"/>
      <c r="H59" s="46"/>
      <c r="I59" s="47">
        <f>SUM(E59:F59)</f>
        <v>42322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35717</v>
      </c>
      <c r="G60" s="46"/>
      <c r="H60" s="46"/>
      <c r="I60" s="47">
        <f>F60</f>
        <v>35717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145</v>
      </c>
      <c r="F61" s="46"/>
      <c r="G61" s="46"/>
      <c r="H61" s="46"/>
      <c r="I61" s="47">
        <f>E61</f>
        <v>145</v>
      </c>
    </row>
    <row r="62" spans="2:22" s="42" customFormat="1" ht="16" customHeight="1">
      <c r="B62" s="62" t="s">
        <v>70</v>
      </c>
      <c r="C62" s="46"/>
      <c r="D62" s="46"/>
      <c r="E62" s="52">
        <v>2065</v>
      </c>
      <c r="F62" s="46"/>
      <c r="G62" s="46"/>
      <c r="H62" s="46"/>
      <c r="I62" s="47">
        <f>E62</f>
        <v>2065</v>
      </c>
    </row>
    <row r="63" spans="2:22" s="42" customFormat="1" ht="16" customHeight="1">
      <c r="B63" s="26" t="s">
        <v>60</v>
      </c>
      <c r="C63" s="46"/>
      <c r="D63" s="46"/>
      <c r="E63" s="53">
        <v>19936</v>
      </c>
      <c r="F63" s="53">
        <v>134630</v>
      </c>
      <c r="G63" s="46"/>
      <c r="H63" s="46"/>
      <c r="I63" s="47">
        <f>SUM(E63:F63)</f>
        <v>154566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1981</v>
      </c>
      <c r="F64" s="52">
        <v>107757</v>
      </c>
      <c r="G64" s="46"/>
      <c r="H64" s="46"/>
      <c r="I64" s="47">
        <f>SUM(E64:F64)</f>
        <v>109738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56500</v>
      </c>
      <c r="G65" s="46"/>
      <c r="H65" s="46"/>
      <c r="I65" s="47">
        <f>F65</f>
        <v>56500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0</v>
      </c>
      <c r="F66" s="52">
        <v>10967</v>
      </c>
      <c r="G66" s="46"/>
      <c r="H66" s="46"/>
      <c r="I66" s="47">
        <f>SUM(E66:F66)</f>
        <v>10967</v>
      </c>
    </row>
    <row r="67" spans="2:22" s="42" customFormat="1" ht="16" customHeight="1">
      <c r="B67" s="62" t="s">
        <v>72</v>
      </c>
      <c r="C67" s="46"/>
      <c r="D67" s="46"/>
      <c r="E67" s="52">
        <v>737</v>
      </c>
      <c r="F67" s="46"/>
      <c r="G67" s="46"/>
      <c r="H67" s="46"/>
      <c r="I67" s="47">
        <f>E67</f>
        <v>737</v>
      </c>
    </row>
    <row r="68" spans="2:22" s="42" customFormat="1" ht="16" customHeight="1">
      <c r="B68" s="62" t="s">
        <v>52</v>
      </c>
      <c r="C68" s="46"/>
      <c r="D68" s="46"/>
      <c r="E68" s="52">
        <v>10094</v>
      </c>
      <c r="F68" s="46"/>
      <c r="G68" s="46"/>
      <c r="H68" s="46"/>
      <c r="I68" s="47">
        <f>E68</f>
        <v>10094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6095</v>
      </c>
      <c r="F72" s="52">
        <v>10492</v>
      </c>
      <c r="G72" s="46"/>
      <c r="H72" s="46"/>
      <c r="I72" s="47">
        <f>SUM(E72:F72)</f>
        <v>16587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7103</v>
      </c>
      <c r="F73" s="53">
        <v>29762</v>
      </c>
      <c r="G73" s="46"/>
      <c r="H73" s="46"/>
      <c r="I73" s="47">
        <f>SUM(E73:F73)</f>
        <v>36865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53</v>
      </c>
      <c r="G74" s="46"/>
      <c r="H74" s="46"/>
      <c r="I74" s="47">
        <f>F74</f>
        <v>53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28349</v>
      </c>
      <c r="G75" s="46"/>
      <c r="H75" s="46"/>
      <c r="I75" s="47">
        <f>F75</f>
        <v>28349</v>
      </c>
    </row>
    <row r="76" spans="2:22" s="42" customFormat="1" ht="16" customHeight="1">
      <c r="B76" s="28" t="s">
        <v>59</v>
      </c>
      <c r="C76" s="46"/>
      <c r="D76" s="46"/>
      <c r="E76" s="52">
        <v>4874</v>
      </c>
      <c r="F76" s="52">
        <v>27827</v>
      </c>
      <c r="G76" s="46"/>
      <c r="H76" s="46"/>
      <c r="I76" s="47">
        <f>SUM(E76:F76)</f>
        <v>32701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3463</v>
      </c>
      <c r="G77" s="46"/>
      <c r="H77" s="46"/>
      <c r="I77" s="47">
        <f>F77</f>
        <v>3463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118</v>
      </c>
      <c r="G78" s="46"/>
      <c r="H78" s="46"/>
      <c r="I78" s="47">
        <f>F78</f>
        <v>118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19</v>
      </c>
      <c r="G79" s="46"/>
      <c r="H79" s="46"/>
      <c r="I79" s="47">
        <f>F79</f>
        <v>19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145</v>
      </c>
      <c r="F82" s="46"/>
      <c r="G82" s="46"/>
      <c r="H82" s="46"/>
      <c r="I82" s="47">
        <f>E82</f>
        <v>145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2065</v>
      </c>
      <c r="F83" s="46"/>
      <c r="G83" s="46"/>
      <c r="H83" s="46"/>
      <c r="I83" s="47">
        <f>E83</f>
        <v>2065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18828</v>
      </c>
      <c r="F84" s="53">
        <v>99615</v>
      </c>
      <c r="G84" s="46"/>
      <c r="H84" s="46"/>
      <c r="I84" s="47">
        <f>SUM(E84:F84)</f>
        <v>118443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1474</v>
      </c>
      <c r="F85" s="52">
        <v>80142</v>
      </c>
      <c r="G85" s="46"/>
      <c r="H85" s="46"/>
      <c r="I85" s="47">
        <f>SUM(E85:F85)</f>
        <v>81616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2837</v>
      </c>
      <c r="G86" s="46"/>
      <c r="H86" s="46"/>
      <c r="I86" s="47">
        <f>F86</f>
        <v>2837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32720</v>
      </c>
      <c r="G87" s="46"/>
      <c r="H87" s="46"/>
      <c r="I87" s="47">
        <f>F87</f>
        <v>32720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899</v>
      </c>
      <c r="G88" s="46"/>
      <c r="H88" s="46"/>
      <c r="I88" s="47">
        <f>F88</f>
        <v>899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42000</v>
      </c>
      <c r="G89" s="46"/>
      <c r="H89" s="46"/>
      <c r="I89" s="47">
        <f>F89</f>
        <v>42000</v>
      </c>
    </row>
    <row r="90" spans="2:11" s="42" customFormat="1" ht="16" customHeight="1">
      <c r="B90" s="32" t="s">
        <v>55</v>
      </c>
      <c r="C90" s="46"/>
      <c r="D90" s="46"/>
      <c r="E90" s="52">
        <v>0</v>
      </c>
      <c r="F90" s="52">
        <v>7905</v>
      </c>
      <c r="G90" s="46"/>
      <c r="H90" s="46"/>
      <c r="I90" s="47">
        <f>SUM(E90:F90)</f>
        <v>7905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57</v>
      </c>
      <c r="F91" s="52">
        <v>3795</v>
      </c>
      <c r="G91" s="46"/>
      <c r="H91" s="46"/>
      <c r="I91" s="47">
        <f>SUM(E91:F91)</f>
        <v>3852</v>
      </c>
    </row>
    <row r="92" spans="2:11" s="42" customFormat="1" ht="16" customHeight="1">
      <c r="B92" s="35" t="s">
        <v>74</v>
      </c>
      <c r="C92" s="46"/>
      <c r="D92" s="46"/>
      <c r="E92" s="52">
        <v>398</v>
      </c>
      <c r="F92" s="52">
        <v>631</v>
      </c>
      <c r="G92" s="46"/>
      <c r="H92" s="46"/>
      <c r="I92" s="47">
        <f>SUM(E92:F92)</f>
        <v>1029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1179</v>
      </c>
      <c r="G93" s="46"/>
      <c r="H93" s="46"/>
      <c r="I93" s="47">
        <f>F93</f>
        <v>1179</v>
      </c>
    </row>
    <row r="94" spans="2:11" s="42" customFormat="1" ht="16" customHeight="1">
      <c r="B94" s="62" t="s">
        <v>72</v>
      </c>
      <c r="C94" s="46"/>
      <c r="D94" s="46"/>
      <c r="E94" s="52">
        <v>737</v>
      </c>
      <c r="F94" s="46"/>
      <c r="G94" s="46"/>
      <c r="H94" s="46"/>
      <c r="I94" s="47">
        <f>E94</f>
        <v>737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10085</v>
      </c>
      <c r="F95" s="46"/>
      <c r="G95" s="46"/>
      <c r="H95" s="46"/>
      <c r="I95" s="47">
        <f>E95</f>
        <v>10085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-65</v>
      </c>
      <c r="G100" s="46"/>
      <c r="H100" s="46"/>
      <c r="I100" s="47">
        <f>SUM(E100:F100)</f>
        <v>-65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-9</v>
      </c>
      <c r="F101" s="53">
        <v>-838</v>
      </c>
      <c r="G101" s="46"/>
      <c r="H101" s="46"/>
      <c r="I101" s="47">
        <f>SUM(E101:F101)</f>
        <v>-847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-434</v>
      </c>
      <c r="G103" s="46"/>
      <c r="H103" s="46"/>
      <c r="I103" s="47">
        <f>F103</f>
        <v>-434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26</v>
      </c>
      <c r="F106" s="89">
        <f>F58-F59</f>
        <v>2595</v>
      </c>
      <c r="G106" s="90"/>
      <c r="H106" s="90"/>
      <c r="I106" s="89">
        <f>SUM(E106:F106)</f>
        <v>2621</v>
      </c>
    </row>
    <row r="107" spans="2:22" ht="14.5">
      <c r="B107" s="93"/>
      <c r="C107" s="88"/>
      <c r="D107" s="88"/>
      <c r="E107" s="89">
        <f>E63-SUM(E64,E66:E68)</f>
        <v>7124</v>
      </c>
      <c r="F107" s="89">
        <f>F63-SUM(F64,F66)</f>
        <v>15906</v>
      </c>
      <c r="G107" s="90"/>
      <c r="H107" s="90"/>
      <c r="I107" s="89">
        <f>SUM(E107:F107)</f>
        <v>23030</v>
      </c>
    </row>
    <row r="108" spans="2:22" ht="14.5">
      <c r="B108" s="93"/>
      <c r="C108" s="88"/>
      <c r="D108" s="88"/>
      <c r="E108" s="89">
        <f>E73-SUM(E76,E82:E83)</f>
        <v>19</v>
      </c>
      <c r="F108" s="89">
        <f>F73-F76</f>
        <v>1935</v>
      </c>
      <c r="G108" s="90"/>
      <c r="H108" s="90"/>
      <c r="I108" s="89">
        <f>SUM(E108:F108)</f>
        <v>1954</v>
      </c>
    </row>
    <row r="109" spans="2:22" ht="14.5">
      <c r="B109" s="93"/>
      <c r="C109" s="88"/>
      <c r="D109" s="88"/>
      <c r="E109" s="89">
        <f>E84-SUM(E85,E90:E92,E94:E95)</f>
        <v>6077</v>
      </c>
      <c r="F109" s="89">
        <f>F84-SUM(F85, F90:F93)</f>
        <v>5963</v>
      </c>
      <c r="G109" s="90"/>
      <c r="H109" s="90"/>
      <c r="I109" s="89">
        <f>SUM(E109:F109)</f>
        <v>12040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54" priority="1">
      <formula>$E$3&lt;&gt;0</formula>
    </cfRule>
  </conditionalFormatting>
  <conditionalFormatting sqref="K9:L9 K11:L13 K18:L18 K26:L26 K20:L22">
    <cfRule type="expression" dxfId="53" priority="3">
      <formula>$L9&lt;&gt;0</formula>
    </cfRule>
  </conditionalFormatting>
  <conditionalFormatting sqref="K6:L7">
    <cfRule type="expression" dxfId="52" priority="2">
      <formula>SUM($L$9:$L$26)&lt;&gt;0</formula>
    </cfRule>
  </conditionalFormatting>
  <conditionalFormatting sqref="K36 K39 K54 K58 K60 K63 K65 E69:F69 K72:K73 K76 K82:K85 K90 K94:K95 E96:F96 K99:K102 E104:F104">
    <cfRule type="cellIs" dxfId="5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50" priority="8">
      <formula>VLOOKUP($B$3,#REF!, 9, FALSE)="No"</formula>
    </cfRule>
  </conditionalFormatting>
  <dataValidations count="4">
    <dataValidation type="list" allowBlank="1" showInputMessage="1" showErrorMessage="1" sqref="H3" xr:uid="{00000000-0002-0000-18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8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8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8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29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174</v>
      </c>
      <c r="D9" s="52">
        <v>0</v>
      </c>
      <c r="E9" s="52">
        <v>130</v>
      </c>
      <c r="F9" s="52">
        <v>704</v>
      </c>
      <c r="G9" s="52">
        <v>9</v>
      </c>
      <c r="H9" s="46"/>
      <c r="I9" s="47">
        <f>SUM(C9:G9)</f>
        <v>1017</v>
      </c>
      <c r="K9" s="57">
        <v>1017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46"/>
      <c r="I11" s="47">
        <f>SUM(C11:G11)</f>
        <v>0</v>
      </c>
      <c r="K11" s="57">
        <v>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2934</v>
      </c>
      <c r="D12" s="52">
        <v>0</v>
      </c>
      <c r="E12" s="52">
        <v>3597</v>
      </c>
      <c r="F12" s="52">
        <v>19464</v>
      </c>
      <c r="G12" s="52">
        <v>240</v>
      </c>
      <c r="H12" s="56">
        <v>19941</v>
      </c>
      <c r="I12" s="47">
        <f>SUM(C12:H12)</f>
        <v>46176</v>
      </c>
      <c r="K12" s="57">
        <f>K13-SUM(K9,K11)</f>
        <v>46176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3108</v>
      </c>
      <c r="D13" s="47">
        <f>SUM(D9,D11:D12)</f>
        <v>0</v>
      </c>
      <c r="E13" s="47">
        <f>SUM(E9,E11:E12)</f>
        <v>3727</v>
      </c>
      <c r="F13" s="47">
        <f>SUM(F9,F11:F12)</f>
        <v>20168</v>
      </c>
      <c r="G13" s="47">
        <f>SUM(G9,G11:G12)</f>
        <v>249</v>
      </c>
      <c r="H13" s="47">
        <f>H12</f>
        <v>19941</v>
      </c>
      <c r="I13" s="47">
        <f>SUM(I9,I11:I12)</f>
        <v>47193</v>
      </c>
      <c r="K13" s="51">
        <v>47193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3108</v>
      </c>
      <c r="D15" s="47">
        <f>D13+D18</f>
        <v>0</v>
      </c>
      <c r="E15" s="47">
        <f>E13+E18</f>
        <v>3727</v>
      </c>
      <c r="F15" s="47">
        <f>F13+F18</f>
        <v>20168</v>
      </c>
      <c r="G15" s="47">
        <f>G13+G18</f>
        <v>249</v>
      </c>
      <c r="H15" s="47">
        <f>H13</f>
        <v>19941</v>
      </c>
      <c r="I15" s="47">
        <f>I13+I18</f>
        <v>47193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46"/>
      <c r="I18" s="47">
        <f>SUM(C18:G18)</f>
        <v>0</v>
      </c>
      <c r="K18" s="57">
        <v>0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-2560</v>
      </c>
      <c r="D20" s="52">
        <v>0</v>
      </c>
      <c r="E20" s="52">
        <v>-2582</v>
      </c>
      <c r="F20" s="52">
        <v>-14617</v>
      </c>
      <c r="G20" s="52">
        <v>-182</v>
      </c>
      <c r="H20" s="46"/>
      <c r="I20" s="47">
        <f>SUM(C20:G20)</f>
        <v>-19941</v>
      </c>
      <c r="K20" s="57">
        <v>-19941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-278</v>
      </c>
      <c r="D21" s="52">
        <v>0</v>
      </c>
      <c r="E21" s="52">
        <v>-112</v>
      </c>
      <c r="F21" s="52">
        <v>-6633</v>
      </c>
      <c r="G21" s="52">
        <v>-288</v>
      </c>
      <c r="H21" s="46"/>
      <c r="I21" s="47">
        <f>SUM(C21:G21)</f>
        <v>-7311</v>
      </c>
      <c r="K21" s="57">
        <f>K22-K18-K20</f>
        <v>-7311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-2838</v>
      </c>
      <c r="D22" s="47">
        <f>SUM(D18,D20:D21)</f>
        <v>0</v>
      </c>
      <c r="E22" s="47">
        <f>SUM(E18,E20:E21)</f>
        <v>-2694</v>
      </c>
      <c r="F22" s="47">
        <f>SUM(F18,F20:F21)</f>
        <v>-21250</v>
      </c>
      <c r="G22" s="47">
        <f>SUM(G18,G20:G21)</f>
        <v>-470</v>
      </c>
      <c r="H22" s="46"/>
      <c r="I22" s="47">
        <f>SUM(I18,I20:I21)</f>
        <v>-27252</v>
      </c>
      <c r="K22" s="51">
        <v>-27252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-2838</v>
      </c>
      <c r="D24" s="47">
        <f>D22-D18</f>
        <v>0</v>
      </c>
      <c r="E24" s="47">
        <f>E22-E18</f>
        <v>-2694</v>
      </c>
      <c r="F24" s="47">
        <f>F22-F18</f>
        <v>-21250</v>
      </c>
      <c r="G24" s="47">
        <f>G22-G18</f>
        <v>-470</v>
      </c>
      <c r="H24" s="46"/>
      <c r="I24" s="47">
        <f>I22-I18</f>
        <v>-27252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270</v>
      </c>
      <c r="D26" s="50">
        <f>D13+D22</f>
        <v>0</v>
      </c>
      <c r="E26" s="50">
        <f>E13+E22</f>
        <v>1033</v>
      </c>
      <c r="F26" s="50">
        <f>F13+F22</f>
        <v>-1082</v>
      </c>
      <c r="G26" s="50">
        <f>G13+G22</f>
        <v>-221</v>
      </c>
      <c r="H26" s="50">
        <f>H13</f>
        <v>19941</v>
      </c>
      <c r="I26" s="50">
        <f>I13+I22</f>
        <v>19941</v>
      </c>
      <c r="K26" s="51">
        <v>19941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664</v>
      </c>
      <c r="F39" s="52">
        <v>2273</v>
      </c>
      <c r="G39" s="52">
        <v>0</v>
      </c>
      <c r="H39" s="46"/>
      <c r="I39" s="47">
        <f>SUM(C39:G39)</f>
        <v>2937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0</v>
      </c>
      <c r="F42" s="52">
        <v>856</v>
      </c>
      <c r="G42" s="46"/>
      <c r="H42" s="46"/>
      <c r="I42" s="47">
        <f>SUM(E42:F42)</f>
        <v>856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11</v>
      </c>
      <c r="F43" s="52">
        <v>282</v>
      </c>
      <c r="G43" s="46"/>
      <c r="H43" s="46"/>
      <c r="I43" s="47">
        <f>SUM(E43:F43)</f>
        <v>293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13224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1264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5181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451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48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20168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798</v>
      </c>
      <c r="F57" s="52">
        <v>1195</v>
      </c>
      <c r="G57" s="46"/>
      <c r="H57" s="46"/>
      <c r="I57" s="47">
        <f>SUM(E57:F57)</f>
        <v>1993</v>
      </c>
    </row>
    <row r="58" spans="2:22" s="42" customFormat="1" ht="16" customHeight="1">
      <c r="B58" s="26" t="s">
        <v>78</v>
      </c>
      <c r="C58" s="46"/>
      <c r="D58" s="46"/>
      <c r="E58" s="53">
        <v>1531</v>
      </c>
      <c r="F58" s="53">
        <v>11933</v>
      </c>
      <c r="G58" s="46"/>
      <c r="H58" s="46"/>
      <c r="I58" s="47">
        <f>SUM(E58:F58)</f>
        <v>13464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916</v>
      </c>
      <c r="F59" s="52">
        <v>7079</v>
      </c>
      <c r="G59" s="46"/>
      <c r="H59" s="46"/>
      <c r="I59" s="47">
        <f>SUM(E59:F59)</f>
        <v>7995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7079</v>
      </c>
      <c r="G60" s="46"/>
      <c r="H60" s="46"/>
      <c r="I60" s="47">
        <f>F60</f>
        <v>7079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0</v>
      </c>
      <c r="F61" s="46"/>
      <c r="G61" s="46"/>
      <c r="H61" s="46"/>
      <c r="I61" s="47">
        <f>E61</f>
        <v>0</v>
      </c>
    </row>
    <row r="62" spans="2:22" s="42" customFormat="1" ht="16" customHeight="1">
      <c r="B62" s="62" t="s">
        <v>70</v>
      </c>
      <c r="C62" s="46"/>
      <c r="D62" s="46"/>
      <c r="E62" s="52">
        <v>615</v>
      </c>
      <c r="F62" s="46"/>
      <c r="G62" s="46"/>
      <c r="H62" s="46"/>
      <c r="I62" s="47">
        <f>E62</f>
        <v>615</v>
      </c>
    </row>
    <row r="63" spans="2:22" s="42" customFormat="1" ht="16" customHeight="1">
      <c r="B63" s="26" t="s">
        <v>60</v>
      </c>
      <c r="C63" s="46"/>
      <c r="D63" s="46"/>
      <c r="E63" s="53">
        <v>1268</v>
      </c>
      <c r="F63" s="53">
        <v>6336</v>
      </c>
      <c r="G63" s="46"/>
      <c r="H63" s="46"/>
      <c r="I63" s="47">
        <f>SUM(E63:F63)</f>
        <v>7604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0</v>
      </c>
      <c r="F64" s="52">
        <v>2916</v>
      </c>
      <c r="G64" s="46"/>
      <c r="H64" s="46"/>
      <c r="I64" s="47">
        <f>SUM(E64:F64)</f>
        <v>2916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2504</v>
      </c>
      <c r="G65" s="46"/>
      <c r="H65" s="46"/>
      <c r="I65" s="47">
        <f>F65</f>
        <v>2504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0</v>
      </c>
      <c r="F66" s="52">
        <v>1270</v>
      </c>
      <c r="G66" s="46"/>
      <c r="H66" s="46"/>
      <c r="I66" s="47">
        <f>SUM(E66:F66)</f>
        <v>1270</v>
      </c>
    </row>
    <row r="67" spans="2:22" s="42" customFormat="1" ht="16" customHeight="1">
      <c r="B67" s="62" t="s">
        <v>72</v>
      </c>
      <c r="C67" s="46"/>
      <c r="D67" s="46"/>
      <c r="E67" s="52">
        <v>24</v>
      </c>
      <c r="F67" s="46"/>
      <c r="G67" s="46"/>
      <c r="H67" s="46"/>
      <c r="I67" s="47">
        <f>E67</f>
        <v>24</v>
      </c>
    </row>
    <row r="68" spans="2:22" s="42" customFormat="1" ht="16" customHeight="1">
      <c r="B68" s="62" t="s">
        <v>52</v>
      </c>
      <c r="C68" s="46"/>
      <c r="D68" s="46"/>
      <c r="E68" s="52">
        <v>586</v>
      </c>
      <c r="F68" s="46"/>
      <c r="G68" s="46"/>
      <c r="H68" s="46"/>
      <c r="I68" s="47">
        <f>E68</f>
        <v>586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777</v>
      </c>
      <c r="F72" s="52">
        <v>1152</v>
      </c>
      <c r="G72" s="46"/>
      <c r="H72" s="46"/>
      <c r="I72" s="47">
        <f>SUM(E72:F72)</f>
        <v>1929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1484</v>
      </c>
      <c r="F73" s="53">
        <v>7755</v>
      </c>
      <c r="G73" s="46"/>
      <c r="H73" s="46"/>
      <c r="I73" s="47">
        <f>SUM(E73:F73)</f>
        <v>9239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0</v>
      </c>
      <c r="G74" s="46"/>
      <c r="H74" s="46"/>
      <c r="I74" s="47">
        <f>F74</f>
        <v>0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5456</v>
      </c>
      <c r="G75" s="46"/>
      <c r="H75" s="46"/>
      <c r="I75" s="47">
        <f>F75</f>
        <v>5456</v>
      </c>
    </row>
    <row r="76" spans="2:22" s="42" customFormat="1" ht="16" customHeight="1">
      <c r="B76" s="28" t="s">
        <v>59</v>
      </c>
      <c r="C76" s="46"/>
      <c r="D76" s="46"/>
      <c r="E76" s="52">
        <v>869</v>
      </c>
      <c r="F76" s="52">
        <v>4700</v>
      </c>
      <c r="G76" s="46"/>
      <c r="H76" s="46"/>
      <c r="I76" s="47">
        <f>SUM(E76:F76)</f>
        <v>5569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0</v>
      </c>
      <c r="G77" s="46"/>
      <c r="H77" s="46"/>
      <c r="I77" s="47">
        <f>F77</f>
        <v>0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254</v>
      </c>
      <c r="G78" s="46"/>
      <c r="H78" s="46"/>
      <c r="I78" s="47">
        <f>F78</f>
        <v>254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0</v>
      </c>
      <c r="F82" s="46"/>
      <c r="G82" s="46"/>
      <c r="H82" s="46"/>
      <c r="I82" s="47">
        <f>E82</f>
        <v>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615</v>
      </c>
      <c r="F83" s="46"/>
      <c r="G83" s="46"/>
      <c r="H83" s="46"/>
      <c r="I83" s="47">
        <f>E83</f>
        <v>615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1133</v>
      </c>
      <c r="F84" s="53">
        <v>3924</v>
      </c>
      <c r="G84" s="46"/>
      <c r="H84" s="46"/>
      <c r="I84" s="47">
        <f>SUM(E84:F84)</f>
        <v>5057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0</v>
      </c>
      <c r="F85" s="52">
        <v>2842</v>
      </c>
      <c r="G85" s="46"/>
      <c r="H85" s="46"/>
      <c r="I85" s="47">
        <f>SUM(E85:F85)</f>
        <v>2842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325</v>
      </c>
      <c r="G86" s="46"/>
      <c r="H86" s="46"/>
      <c r="I86" s="47">
        <f>F86</f>
        <v>325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2244</v>
      </c>
      <c r="G87" s="46"/>
      <c r="H87" s="46"/>
      <c r="I87" s="47">
        <f>F87</f>
        <v>2244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219</v>
      </c>
      <c r="G88" s="46"/>
      <c r="H88" s="46"/>
      <c r="I88" s="47">
        <f>F88</f>
        <v>219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2329</v>
      </c>
      <c r="G89" s="46"/>
      <c r="H89" s="46"/>
      <c r="I89" s="47">
        <f>F89</f>
        <v>2329</v>
      </c>
    </row>
    <row r="90" spans="2:11" s="42" customFormat="1" ht="16" customHeight="1">
      <c r="B90" s="32" t="s">
        <v>55</v>
      </c>
      <c r="C90" s="46"/>
      <c r="D90" s="46"/>
      <c r="E90" s="52">
        <v>0</v>
      </c>
      <c r="F90" s="52">
        <v>706</v>
      </c>
      <c r="G90" s="46"/>
      <c r="H90" s="46"/>
      <c r="I90" s="47">
        <f>SUM(E90:F90)</f>
        <v>706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324</v>
      </c>
      <c r="G91" s="46"/>
      <c r="H91" s="46"/>
      <c r="I91" s="47">
        <f>SUM(E91:F91)</f>
        <v>324</v>
      </c>
    </row>
    <row r="92" spans="2:11" s="42" customFormat="1" ht="16" customHeight="1">
      <c r="B92" s="35" t="s">
        <v>74</v>
      </c>
      <c r="C92" s="46"/>
      <c r="D92" s="46"/>
      <c r="E92" s="52">
        <v>4</v>
      </c>
      <c r="F92" s="52">
        <v>52</v>
      </c>
      <c r="G92" s="46"/>
      <c r="H92" s="46"/>
      <c r="I92" s="47">
        <f>SUM(E92:F92)</f>
        <v>56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24</v>
      </c>
      <c r="F94" s="46"/>
      <c r="G94" s="46"/>
      <c r="H94" s="46"/>
      <c r="I94" s="47">
        <f>E94</f>
        <v>24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584</v>
      </c>
      <c r="F95" s="46"/>
      <c r="G95" s="46"/>
      <c r="H95" s="46"/>
      <c r="I95" s="47">
        <f>E95</f>
        <v>584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-2506</v>
      </c>
      <c r="G100" s="46"/>
      <c r="H100" s="46"/>
      <c r="I100" s="47">
        <f>SUM(E100:F100)</f>
        <v>-2506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-24</v>
      </c>
      <c r="G101" s="46"/>
      <c r="H101" s="46"/>
      <c r="I101" s="47">
        <f>SUM(E101:F101)</f>
        <v>-24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0</v>
      </c>
      <c r="F106" s="89">
        <f>F58-F59</f>
        <v>4854</v>
      </c>
      <c r="G106" s="90"/>
      <c r="H106" s="90"/>
      <c r="I106" s="89">
        <f>SUM(E106:F106)</f>
        <v>4854</v>
      </c>
    </row>
    <row r="107" spans="2:22" ht="14.5">
      <c r="B107" s="93"/>
      <c r="C107" s="88"/>
      <c r="D107" s="88"/>
      <c r="E107" s="89">
        <f>E63-SUM(E64,E66:E68)</f>
        <v>658</v>
      </c>
      <c r="F107" s="89">
        <f>F63-SUM(F64,F66)</f>
        <v>2150</v>
      </c>
      <c r="G107" s="90"/>
      <c r="H107" s="90"/>
      <c r="I107" s="89">
        <f>SUM(E107:F107)</f>
        <v>2808</v>
      </c>
    </row>
    <row r="108" spans="2:22" ht="14.5">
      <c r="B108" s="93"/>
      <c r="C108" s="88"/>
      <c r="D108" s="88"/>
      <c r="E108" s="89">
        <f>E73-SUM(E76,E82:E83)</f>
        <v>0</v>
      </c>
      <c r="F108" s="89">
        <f>F73-F76</f>
        <v>3055</v>
      </c>
      <c r="G108" s="90"/>
      <c r="H108" s="90"/>
      <c r="I108" s="89">
        <f>SUM(E108:F108)</f>
        <v>3055</v>
      </c>
    </row>
    <row r="109" spans="2:22" ht="14.5">
      <c r="B109" s="93"/>
      <c r="C109" s="88"/>
      <c r="D109" s="88"/>
      <c r="E109" s="89">
        <f>E84-SUM(E85,E90:E92,E94:E95)</f>
        <v>521</v>
      </c>
      <c r="F109" s="89">
        <f>F84-SUM(F85, F90:F93)</f>
        <v>0</v>
      </c>
      <c r="G109" s="90"/>
      <c r="H109" s="90"/>
      <c r="I109" s="89">
        <f>SUM(E109:F109)</f>
        <v>521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49" priority="1">
      <formula>$E$3&lt;&gt;0</formula>
    </cfRule>
  </conditionalFormatting>
  <conditionalFormatting sqref="K9:L9 K11:L13 K18:L18 K26:L26 K20:L22">
    <cfRule type="expression" dxfId="48" priority="3">
      <formula>$L9&lt;&gt;0</formula>
    </cfRule>
  </conditionalFormatting>
  <conditionalFormatting sqref="K6:L7">
    <cfRule type="expression" dxfId="47" priority="2">
      <formula>SUM($L$9:$L$26)&lt;&gt;0</formula>
    </cfRule>
  </conditionalFormatting>
  <conditionalFormatting sqref="K36 K39 K54 K58 K60 K63 K65 E69:F69 K72:K73 K76 K82:K85 K90 K94:K95 E96:F96 K99:K102 E104:F104">
    <cfRule type="cellIs" dxfId="4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45" priority="8">
      <formula>VLOOKUP($B$3,#REF!, 9, FALSE)="No"</formula>
    </cfRule>
  </conditionalFormatting>
  <dataValidations count="4">
    <dataValidation type="list" allowBlank="1" showInputMessage="1" showErrorMessage="1" sqref="H3" xr:uid="{00000000-0002-0000-19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9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9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9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30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171</v>
      </c>
      <c r="D9" s="52">
        <v>0</v>
      </c>
      <c r="E9" s="52">
        <v>714</v>
      </c>
      <c r="F9" s="52">
        <v>3317</v>
      </c>
      <c r="G9" s="52">
        <v>108</v>
      </c>
      <c r="H9" s="46"/>
      <c r="I9" s="47">
        <f>SUM(C9:G9)</f>
        <v>4310</v>
      </c>
      <c r="K9" s="57">
        <v>4310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46"/>
      <c r="I11" s="47">
        <f>SUM(C11:G11)</f>
        <v>0</v>
      </c>
      <c r="K11" s="57">
        <v>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4398</v>
      </c>
      <c r="D12" s="52">
        <v>0</v>
      </c>
      <c r="E12" s="52">
        <v>19166</v>
      </c>
      <c r="F12" s="52">
        <v>78166</v>
      </c>
      <c r="G12" s="52">
        <v>3419</v>
      </c>
      <c r="H12" s="56">
        <v>54077</v>
      </c>
      <c r="I12" s="47">
        <f>SUM(C12:H12)</f>
        <v>159226</v>
      </c>
      <c r="K12" s="57">
        <f>K13-SUM(K9,K11)</f>
        <v>159226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4569</v>
      </c>
      <c r="D13" s="47">
        <f>SUM(D9,D11:D12)</f>
        <v>0</v>
      </c>
      <c r="E13" s="47">
        <f>SUM(E9,E11:E12)</f>
        <v>19880</v>
      </c>
      <c r="F13" s="47">
        <f>SUM(F9,F11:F12)</f>
        <v>81483</v>
      </c>
      <c r="G13" s="47">
        <f>SUM(G9,G11:G12)</f>
        <v>3527</v>
      </c>
      <c r="H13" s="47">
        <f>H12</f>
        <v>54077</v>
      </c>
      <c r="I13" s="47">
        <f>SUM(I9,I11:I12)</f>
        <v>163536</v>
      </c>
      <c r="K13" s="51">
        <v>163536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4569</v>
      </c>
      <c r="D15" s="47">
        <f>D13+D18</f>
        <v>0</v>
      </c>
      <c r="E15" s="47">
        <f>E13+E18</f>
        <v>19880</v>
      </c>
      <c r="F15" s="47">
        <f>F13+F18</f>
        <v>81483</v>
      </c>
      <c r="G15" s="47">
        <f>G13+G18</f>
        <v>3527</v>
      </c>
      <c r="H15" s="47">
        <f>H13</f>
        <v>54077</v>
      </c>
      <c r="I15" s="47">
        <f>I13+I18</f>
        <v>163536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46"/>
      <c r="I18" s="47">
        <f>SUM(C18:G18)</f>
        <v>0</v>
      </c>
      <c r="K18" s="57">
        <v>0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-63634</v>
      </c>
      <c r="G20" s="52">
        <v>0</v>
      </c>
      <c r="H20" s="46"/>
      <c r="I20" s="47">
        <f>SUM(C20:G20)</f>
        <v>-63634</v>
      </c>
      <c r="K20" s="57">
        <v>-63634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-215</v>
      </c>
      <c r="D21" s="52">
        <v>0</v>
      </c>
      <c r="E21" s="52">
        <v>-565</v>
      </c>
      <c r="F21" s="52">
        <v>-15207</v>
      </c>
      <c r="G21" s="52">
        <v>-3260</v>
      </c>
      <c r="H21" s="46"/>
      <c r="I21" s="47">
        <f>SUM(C21:G21)</f>
        <v>-19247</v>
      </c>
      <c r="K21" s="57">
        <f>K22-K18-K20</f>
        <v>-19247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-215</v>
      </c>
      <c r="D22" s="47">
        <f>SUM(D18,D20:D21)</f>
        <v>0</v>
      </c>
      <c r="E22" s="47">
        <f>SUM(E18,E20:E21)</f>
        <v>-565</v>
      </c>
      <c r="F22" s="47">
        <f>SUM(F18,F20:F21)</f>
        <v>-78841</v>
      </c>
      <c r="G22" s="47">
        <f>SUM(G18,G20:G21)</f>
        <v>-3260</v>
      </c>
      <c r="H22" s="46"/>
      <c r="I22" s="47">
        <f>SUM(I18,I20:I21)</f>
        <v>-82881</v>
      </c>
      <c r="K22" s="51">
        <v>-82881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-215</v>
      </c>
      <c r="D24" s="47">
        <f>D22-D18</f>
        <v>0</v>
      </c>
      <c r="E24" s="47">
        <f>E22-E18</f>
        <v>-565</v>
      </c>
      <c r="F24" s="47">
        <f>F22-F18</f>
        <v>-78841</v>
      </c>
      <c r="G24" s="47">
        <f>G22-G18</f>
        <v>-3260</v>
      </c>
      <c r="H24" s="46"/>
      <c r="I24" s="47">
        <f>I22-I18</f>
        <v>-82881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4354</v>
      </c>
      <c r="D26" s="50">
        <f>D13+D22</f>
        <v>0</v>
      </c>
      <c r="E26" s="50">
        <f>E13+E22</f>
        <v>19315</v>
      </c>
      <c r="F26" s="50">
        <f>F13+F22</f>
        <v>2642</v>
      </c>
      <c r="G26" s="50">
        <f>G13+G22</f>
        <v>267</v>
      </c>
      <c r="H26" s="50">
        <f>H13</f>
        <v>54077</v>
      </c>
      <c r="I26" s="50">
        <f>I13+I22</f>
        <v>80655</v>
      </c>
      <c r="K26" s="51">
        <v>80655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8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3569</v>
      </c>
      <c r="F39" s="52">
        <v>50377</v>
      </c>
      <c r="G39" s="52">
        <v>0</v>
      </c>
      <c r="H39" s="46"/>
      <c r="I39" s="47">
        <f>SUM(C39:G39)</f>
        <v>53946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194</v>
      </c>
      <c r="F42" s="52">
        <v>5899</v>
      </c>
      <c r="G42" s="46"/>
      <c r="H42" s="46"/>
      <c r="I42" s="47">
        <f>SUM(E42:F42)</f>
        <v>6093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10</v>
      </c>
      <c r="F43" s="52">
        <v>3322</v>
      </c>
      <c r="G43" s="46"/>
      <c r="H43" s="46"/>
      <c r="I43" s="47">
        <f>SUM(E43:F43)</f>
        <v>3332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45871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4320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23484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6202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1606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81483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11689</v>
      </c>
      <c r="F57" s="52">
        <v>9321</v>
      </c>
      <c r="G57" s="46"/>
      <c r="H57" s="46"/>
      <c r="I57" s="47">
        <f>SUM(E57:F57)</f>
        <v>21010</v>
      </c>
    </row>
    <row r="58" spans="2:22" s="42" customFormat="1" ht="16" customHeight="1">
      <c r="B58" s="26" t="s">
        <v>78</v>
      </c>
      <c r="C58" s="46"/>
      <c r="D58" s="46"/>
      <c r="E58" s="53">
        <v>2793</v>
      </c>
      <c r="F58" s="53">
        <v>44543</v>
      </c>
      <c r="G58" s="46"/>
      <c r="H58" s="46"/>
      <c r="I58" s="47">
        <f>SUM(E58:F58)</f>
        <v>47336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0</v>
      </c>
      <c r="F59" s="52">
        <v>32059</v>
      </c>
      <c r="G59" s="46"/>
      <c r="H59" s="46"/>
      <c r="I59" s="47">
        <f>SUM(E59:F59)</f>
        <v>32059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22811</v>
      </c>
      <c r="G60" s="46"/>
      <c r="H60" s="46"/>
      <c r="I60" s="47">
        <f>F60</f>
        <v>22811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0</v>
      </c>
      <c r="F61" s="46"/>
      <c r="G61" s="46"/>
      <c r="H61" s="46"/>
      <c r="I61" s="47">
        <f>E61</f>
        <v>0</v>
      </c>
    </row>
    <row r="62" spans="2:22" s="42" customFormat="1" ht="16" customHeight="1">
      <c r="B62" s="62" t="s">
        <v>70</v>
      </c>
      <c r="C62" s="46"/>
      <c r="D62" s="46"/>
      <c r="E62" s="52">
        <v>1993</v>
      </c>
      <c r="F62" s="46"/>
      <c r="G62" s="46"/>
      <c r="H62" s="46"/>
      <c r="I62" s="47">
        <f>E62</f>
        <v>1993</v>
      </c>
    </row>
    <row r="63" spans="2:22" s="42" customFormat="1" ht="16" customHeight="1">
      <c r="B63" s="26" t="s">
        <v>60</v>
      </c>
      <c r="C63" s="46"/>
      <c r="D63" s="46"/>
      <c r="E63" s="53">
        <v>4684</v>
      </c>
      <c r="F63" s="53">
        <v>18367</v>
      </c>
      <c r="G63" s="46"/>
      <c r="H63" s="46"/>
      <c r="I63" s="47">
        <f>SUM(E63:F63)</f>
        <v>23051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0</v>
      </c>
      <c r="F64" s="52">
        <v>9187</v>
      </c>
      <c r="G64" s="46"/>
      <c r="H64" s="46"/>
      <c r="I64" s="47">
        <f>SUM(E64:F64)</f>
        <v>9187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9172</v>
      </c>
      <c r="G65" s="46"/>
      <c r="H65" s="46"/>
      <c r="I65" s="47">
        <f>F65</f>
        <v>9172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0</v>
      </c>
      <c r="F66" s="52">
        <v>3822</v>
      </c>
      <c r="G66" s="46"/>
      <c r="H66" s="46"/>
      <c r="I66" s="47">
        <f>SUM(E66:F66)</f>
        <v>3822</v>
      </c>
    </row>
    <row r="67" spans="2:22" s="42" customFormat="1" ht="16" customHeight="1">
      <c r="B67" s="62" t="s">
        <v>72</v>
      </c>
      <c r="C67" s="46"/>
      <c r="D67" s="46"/>
      <c r="E67" s="52">
        <v>316</v>
      </c>
      <c r="F67" s="46"/>
      <c r="G67" s="46"/>
      <c r="H67" s="46"/>
      <c r="I67" s="47">
        <f>E67</f>
        <v>316</v>
      </c>
    </row>
    <row r="68" spans="2:22" s="42" customFormat="1" ht="16" customHeight="1">
      <c r="B68" s="62" t="s">
        <v>52</v>
      </c>
      <c r="C68" s="46"/>
      <c r="D68" s="46"/>
      <c r="E68" s="52">
        <v>4368</v>
      </c>
      <c r="F68" s="46"/>
      <c r="G68" s="46"/>
      <c r="H68" s="46"/>
      <c r="I68" s="47">
        <f>E68</f>
        <v>4368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11156</v>
      </c>
      <c r="F72" s="52">
        <v>8247</v>
      </c>
      <c r="G72" s="46"/>
      <c r="H72" s="46"/>
      <c r="I72" s="47">
        <f>SUM(E72:F72)</f>
        <v>19403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2793</v>
      </c>
      <c r="F73" s="53">
        <v>34858</v>
      </c>
      <c r="G73" s="46"/>
      <c r="H73" s="46"/>
      <c r="I73" s="47">
        <f>SUM(E73:F73)</f>
        <v>37651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1849</v>
      </c>
      <c r="G74" s="46"/>
      <c r="H74" s="46"/>
      <c r="I74" s="47">
        <f>F74</f>
        <v>1849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18700</v>
      </c>
      <c r="G75" s="46"/>
      <c r="H75" s="46"/>
      <c r="I75" s="47">
        <f>F75</f>
        <v>18700</v>
      </c>
    </row>
    <row r="76" spans="2:22" s="42" customFormat="1" ht="16" customHeight="1">
      <c r="B76" s="28" t="s">
        <v>59</v>
      </c>
      <c r="C76" s="46"/>
      <c r="D76" s="46"/>
      <c r="E76" s="52">
        <v>0</v>
      </c>
      <c r="F76" s="52">
        <v>25920</v>
      </c>
      <c r="G76" s="46"/>
      <c r="H76" s="46"/>
      <c r="I76" s="47">
        <f>SUM(E76:F76)</f>
        <v>25920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1991</v>
      </c>
      <c r="G77" s="46"/>
      <c r="H77" s="46"/>
      <c r="I77" s="47">
        <f>F77</f>
        <v>1991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2531</v>
      </c>
      <c r="G78" s="46"/>
      <c r="H78" s="46"/>
      <c r="I78" s="47">
        <f>F78</f>
        <v>2531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0</v>
      </c>
      <c r="F82" s="46"/>
      <c r="G82" s="46"/>
      <c r="H82" s="46"/>
      <c r="I82" s="47">
        <f>E82</f>
        <v>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1993</v>
      </c>
      <c r="F83" s="46"/>
      <c r="G83" s="46"/>
      <c r="H83" s="46"/>
      <c r="I83" s="47">
        <f>E83</f>
        <v>1993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4652</v>
      </c>
      <c r="F84" s="53">
        <v>14645</v>
      </c>
      <c r="G84" s="46"/>
      <c r="H84" s="46"/>
      <c r="I84" s="47">
        <f>SUM(E84:F84)</f>
        <v>19297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0</v>
      </c>
      <c r="F85" s="52">
        <v>7366</v>
      </c>
      <c r="G85" s="46"/>
      <c r="H85" s="46"/>
      <c r="I85" s="47">
        <f>SUM(E85:F85)</f>
        <v>7366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0</v>
      </c>
      <c r="G86" s="46"/>
      <c r="H86" s="46"/>
      <c r="I86" s="47">
        <f>F86</f>
        <v>0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7351</v>
      </c>
      <c r="G87" s="46"/>
      <c r="H87" s="46"/>
      <c r="I87" s="47">
        <f>F87</f>
        <v>7351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0</v>
      </c>
      <c r="G88" s="46"/>
      <c r="H88" s="46"/>
      <c r="I88" s="47">
        <f>F88</f>
        <v>0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7351</v>
      </c>
      <c r="G89" s="46"/>
      <c r="H89" s="46"/>
      <c r="I89" s="47">
        <f>F89</f>
        <v>7351</v>
      </c>
    </row>
    <row r="90" spans="2:11" s="42" customFormat="1" ht="16" customHeight="1">
      <c r="B90" s="32" t="s">
        <v>55</v>
      </c>
      <c r="C90" s="46"/>
      <c r="D90" s="46"/>
      <c r="E90" s="52">
        <v>0</v>
      </c>
      <c r="F90" s="52">
        <v>3301</v>
      </c>
      <c r="G90" s="46"/>
      <c r="H90" s="46"/>
      <c r="I90" s="47">
        <f>SUM(E90:F90)</f>
        <v>3301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1767</v>
      </c>
      <c r="G91" s="46"/>
      <c r="H91" s="46"/>
      <c r="I91" s="47">
        <f>SUM(E91:F91)</f>
        <v>1767</v>
      </c>
    </row>
    <row r="92" spans="2:11" s="42" customFormat="1" ht="16" customHeight="1">
      <c r="B92" s="35" t="s">
        <v>74</v>
      </c>
      <c r="C92" s="46"/>
      <c r="D92" s="46"/>
      <c r="E92" s="52">
        <v>0</v>
      </c>
      <c r="F92" s="52">
        <v>898</v>
      </c>
      <c r="G92" s="46"/>
      <c r="H92" s="46"/>
      <c r="I92" s="47">
        <f>SUM(E92:F92)</f>
        <v>898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316</v>
      </c>
      <c r="F94" s="46"/>
      <c r="G94" s="46"/>
      <c r="H94" s="46"/>
      <c r="I94" s="47">
        <f>E94</f>
        <v>316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4336</v>
      </c>
      <c r="F95" s="46"/>
      <c r="G95" s="46"/>
      <c r="H95" s="46"/>
      <c r="I95" s="47">
        <f>E95</f>
        <v>4336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-2990</v>
      </c>
      <c r="G100" s="46"/>
      <c r="H100" s="46"/>
      <c r="I100" s="47">
        <f>SUM(E100:F100)</f>
        <v>-2990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-1926</v>
      </c>
      <c r="G101" s="46"/>
      <c r="H101" s="46"/>
      <c r="I101" s="47">
        <f>SUM(E101:F101)</f>
        <v>-1926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-317</v>
      </c>
      <c r="G102" s="46"/>
      <c r="H102" s="46"/>
      <c r="I102" s="47">
        <f>F102</f>
        <v>-317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800</v>
      </c>
      <c r="F106" s="89">
        <f>F58-F59</f>
        <v>12484</v>
      </c>
      <c r="G106" s="90"/>
      <c r="H106" s="90"/>
      <c r="I106" s="89">
        <f>SUM(E106:F106)</f>
        <v>13284</v>
      </c>
    </row>
    <row r="107" spans="2:22" ht="14.5">
      <c r="B107" s="93"/>
      <c r="C107" s="88"/>
      <c r="D107" s="88"/>
      <c r="E107" s="89">
        <f>E63-SUM(E64,E66:E68)</f>
        <v>0</v>
      </c>
      <c r="F107" s="89">
        <f>F63-SUM(F64,F66)</f>
        <v>5358</v>
      </c>
      <c r="G107" s="90"/>
      <c r="H107" s="90"/>
      <c r="I107" s="89">
        <f>SUM(E107:F107)</f>
        <v>5358</v>
      </c>
    </row>
    <row r="108" spans="2:22" ht="14.5">
      <c r="B108" s="93"/>
      <c r="C108" s="88"/>
      <c r="D108" s="88"/>
      <c r="E108" s="89">
        <f>E73-SUM(E76,E82:E83)</f>
        <v>800</v>
      </c>
      <c r="F108" s="89">
        <f>F73-F76</f>
        <v>8938</v>
      </c>
      <c r="G108" s="90"/>
      <c r="H108" s="90"/>
      <c r="I108" s="89">
        <f>SUM(E108:F108)</f>
        <v>9738</v>
      </c>
    </row>
    <row r="109" spans="2:22" ht="14.5">
      <c r="B109" s="93"/>
      <c r="C109" s="88"/>
      <c r="D109" s="88"/>
      <c r="E109" s="89">
        <f>E84-SUM(E85,E90:E92,E94:E95)</f>
        <v>0</v>
      </c>
      <c r="F109" s="89">
        <f>F84-SUM(F85, F90:F93)</f>
        <v>1313</v>
      </c>
      <c r="G109" s="90"/>
      <c r="H109" s="90"/>
      <c r="I109" s="89">
        <f>SUM(E109:F109)</f>
        <v>1313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44" priority="1">
      <formula>$E$3&lt;&gt;0</formula>
    </cfRule>
  </conditionalFormatting>
  <conditionalFormatting sqref="K9:L9 K11:L13 K18:L18 K26:L26 K20:L22">
    <cfRule type="expression" dxfId="43" priority="3">
      <formula>$L9&lt;&gt;0</formula>
    </cfRule>
  </conditionalFormatting>
  <conditionalFormatting sqref="K6:L7">
    <cfRule type="expression" dxfId="42" priority="2">
      <formula>SUM($L$9:$L$26)&lt;&gt;0</formula>
    </cfRule>
  </conditionalFormatting>
  <conditionalFormatting sqref="K36 K39 K54 K58 K60 K63 K65 E69:F69 K72:K73 K76 K82:K85 K90 K94:K95 E96:F96 K99:K102 E104:F104">
    <cfRule type="cellIs" dxfId="4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40" priority="8">
      <formula>VLOOKUP($B$3,#REF!, 9, FALSE)="No"</formula>
    </cfRule>
  </conditionalFormatting>
  <dataValidations count="4">
    <dataValidation type="list" allowBlank="1" showInputMessage="1" showErrorMessage="1" sqref="H3" xr:uid="{00000000-0002-0000-1A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A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A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A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31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30</v>
      </c>
      <c r="D9" s="52">
        <v>0</v>
      </c>
      <c r="E9" s="52">
        <v>1533</v>
      </c>
      <c r="F9" s="52">
        <v>750</v>
      </c>
      <c r="G9" s="52">
        <v>212</v>
      </c>
      <c r="H9" s="46"/>
      <c r="I9" s="47">
        <f>SUM(C9:G9)</f>
        <v>2525</v>
      </c>
      <c r="K9" s="57">
        <v>2525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-89</v>
      </c>
      <c r="F11" s="52">
        <v>-60</v>
      </c>
      <c r="G11" s="52">
        <v>0</v>
      </c>
      <c r="H11" s="46"/>
      <c r="I11" s="47">
        <f>SUM(C11:G11)</f>
        <v>-149</v>
      </c>
      <c r="K11" s="57">
        <v>-149</v>
      </c>
      <c r="L11" s="57">
        <f>K11-I11</f>
        <v>0</v>
      </c>
    </row>
    <row r="12" spans="2:12" s="42" customFormat="1" ht="16" customHeight="1">
      <c r="B12" s="43" t="s">
        <v>100</v>
      </c>
      <c r="C12" s="52">
        <v>335</v>
      </c>
      <c r="D12" s="52">
        <v>0</v>
      </c>
      <c r="E12" s="52">
        <v>39148</v>
      </c>
      <c r="F12" s="52">
        <v>112732</v>
      </c>
      <c r="G12" s="52">
        <v>3358</v>
      </c>
      <c r="H12" s="56">
        <v>96670</v>
      </c>
      <c r="I12" s="47">
        <f>SUM(C12:H12)</f>
        <v>252243</v>
      </c>
      <c r="K12" s="57">
        <f>K13-SUM(K9,K11)</f>
        <v>252243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365</v>
      </c>
      <c r="D13" s="47">
        <f>SUM(D9,D11:D12)</f>
        <v>0</v>
      </c>
      <c r="E13" s="47">
        <f>SUM(E9,E11:E12)</f>
        <v>40592</v>
      </c>
      <c r="F13" s="47">
        <f>SUM(F9,F11:F12)</f>
        <v>113422</v>
      </c>
      <c r="G13" s="47">
        <f>SUM(G9,G11:G12)</f>
        <v>3570</v>
      </c>
      <c r="H13" s="47">
        <f>H12</f>
        <v>96670</v>
      </c>
      <c r="I13" s="47">
        <f>SUM(I9,I11:I12)</f>
        <v>254619</v>
      </c>
      <c r="K13" s="51">
        <v>254619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365</v>
      </c>
      <c r="D15" s="47">
        <f>D13+D18</f>
        <v>0</v>
      </c>
      <c r="E15" s="47">
        <f>E13+E18</f>
        <v>40565</v>
      </c>
      <c r="F15" s="47">
        <f>F13+F18</f>
        <v>113317</v>
      </c>
      <c r="G15" s="47">
        <f>G13+G18</f>
        <v>3570</v>
      </c>
      <c r="H15" s="47">
        <f>H13</f>
        <v>96670</v>
      </c>
      <c r="I15" s="47">
        <f>I13+I18</f>
        <v>254487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-27</v>
      </c>
      <c r="F18" s="52">
        <v>-105</v>
      </c>
      <c r="G18" s="52">
        <v>0</v>
      </c>
      <c r="H18" s="46"/>
      <c r="I18" s="47">
        <f>SUM(C18:G18)</f>
        <v>-132</v>
      </c>
      <c r="K18" s="57">
        <v>-132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-96670</v>
      </c>
      <c r="G20" s="52">
        <v>0</v>
      </c>
      <c r="H20" s="46"/>
      <c r="I20" s="47">
        <f>SUM(C20:G20)</f>
        <v>-96670</v>
      </c>
      <c r="K20" s="57">
        <v>-96670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-12397</v>
      </c>
      <c r="D21" s="52">
        <v>0</v>
      </c>
      <c r="E21" s="52">
        <v>-1677</v>
      </c>
      <c r="F21" s="52">
        <v>-35312</v>
      </c>
      <c r="G21" s="52">
        <v>-2977</v>
      </c>
      <c r="H21" s="46"/>
      <c r="I21" s="47">
        <f>SUM(C21:G21)</f>
        <v>-52363</v>
      </c>
      <c r="K21" s="57">
        <f>K22-K18-K20</f>
        <v>-52363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-12397</v>
      </c>
      <c r="D22" s="47">
        <f>SUM(D18,D20:D21)</f>
        <v>0</v>
      </c>
      <c r="E22" s="47">
        <f>SUM(E18,E20:E21)</f>
        <v>-1704</v>
      </c>
      <c r="F22" s="47">
        <f>SUM(F18,F20:F21)</f>
        <v>-132087</v>
      </c>
      <c r="G22" s="47">
        <f>SUM(G18,G20:G21)</f>
        <v>-2977</v>
      </c>
      <c r="H22" s="46"/>
      <c r="I22" s="47">
        <f>SUM(I18,I20:I21)</f>
        <v>-149165</v>
      </c>
      <c r="K22" s="51">
        <v>-149165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-12397</v>
      </c>
      <c r="D24" s="47">
        <f>D22-D18</f>
        <v>0</v>
      </c>
      <c r="E24" s="47">
        <f>E22-E18</f>
        <v>-1677</v>
      </c>
      <c r="F24" s="47">
        <f>F22-F18</f>
        <v>-131982</v>
      </c>
      <c r="G24" s="47">
        <f>G22-G18</f>
        <v>-2977</v>
      </c>
      <c r="H24" s="46"/>
      <c r="I24" s="47">
        <f>I22-I18</f>
        <v>-149033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-12032</v>
      </c>
      <c r="D26" s="50">
        <f>D13+D22</f>
        <v>0</v>
      </c>
      <c r="E26" s="50">
        <f>E13+E22</f>
        <v>38888</v>
      </c>
      <c r="F26" s="50">
        <f>F13+F22</f>
        <v>-18665</v>
      </c>
      <c r="G26" s="50">
        <f>G13+G22</f>
        <v>593</v>
      </c>
      <c r="H26" s="50">
        <f>H13</f>
        <v>96670</v>
      </c>
      <c r="I26" s="50">
        <f>I13+I22</f>
        <v>105454</v>
      </c>
      <c r="K26" s="51">
        <v>105454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5499</v>
      </c>
      <c r="F39" s="52">
        <v>58819</v>
      </c>
      <c r="G39" s="52">
        <v>0</v>
      </c>
      <c r="H39" s="46"/>
      <c r="I39" s="47">
        <f>SUM(C39:G39)</f>
        <v>64318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0</v>
      </c>
      <c r="F42" s="52">
        <v>3185</v>
      </c>
      <c r="G42" s="46"/>
      <c r="H42" s="46"/>
      <c r="I42" s="47">
        <f>SUM(E42:F42)</f>
        <v>3185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1378</v>
      </c>
      <c r="G43" s="46"/>
      <c r="H43" s="46"/>
      <c r="I43" s="47">
        <f>SUM(E43:F43)</f>
        <v>1378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64880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9654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30327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5129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3327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113317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2670</v>
      </c>
      <c r="F57" s="52">
        <v>5817</v>
      </c>
      <c r="G57" s="46"/>
      <c r="H57" s="46"/>
      <c r="I57" s="47">
        <f>SUM(E57:F57)</f>
        <v>8487</v>
      </c>
    </row>
    <row r="58" spans="2:22" s="42" customFormat="1" ht="16" customHeight="1">
      <c r="B58" s="26" t="s">
        <v>78</v>
      </c>
      <c r="C58" s="46"/>
      <c r="D58" s="46"/>
      <c r="E58" s="53">
        <v>10779</v>
      </c>
      <c r="F58" s="53">
        <v>40558</v>
      </c>
      <c r="G58" s="46"/>
      <c r="H58" s="46"/>
      <c r="I58" s="47">
        <f>SUM(E58:F58)</f>
        <v>51337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6505</v>
      </c>
      <c r="F59" s="52">
        <v>38928</v>
      </c>
      <c r="G59" s="46"/>
      <c r="H59" s="46"/>
      <c r="I59" s="47">
        <f>SUM(E59:F59)</f>
        <v>45433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30526</v>
      </c>
      <c r="G60" s="46"/>
      <c r="H60" s="46"/>
      <c r="I60" s="47">
        <f>F60</f>
        <v>30526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969</v>
      </c>
      <c r="F61" s="46"/>
      <c r="G61" s="46"/>
      <c r="H61" s="46"/>
      <c r="I61" s="47">
        <f>E61</f>
        <v>969</v>
      </c>
    </row>
    <row r="62" spans="2:22" s="42" customFormat="1" ht="16" customHeight="1">
      <c r="B62" s="62" t="s">
        <v>70</v>
      </c>
      <c r="C62" s="46"/>
      <c r="D62" s="46"/>
      <c r="E62" s="52">
        <v>3305</v>
      </c>
      <c r="F62" s="46"/>
      <c r="G62" s="46"/>
      <c r="H62" s="46"/>
      <c r="I62" s="47">
        <f>E62</f>
        <v>3305</v>
      </c>
    </row>
    <row r="63" spans="2:22" s="42" customFormat="1" ht="16" customHeight="1">
      <c r="B63" s="26" t="s">
        <v>60</v>
      </c>
      <c r="C63" s="46"/>
      <c r="D63" s="46"/>
      <c r="E63" s="53">
        <v>23887</v>
      </c>
      <c r="F63" s="53">
        <v>58956</v>
      </c>
      <c r="G63" s="46"/>
      <c r="H63" s="46"/>
      <c r="I63" s="47">
        <f>SUM(E63:F63)</f>
        <v>82843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706</v>
      </c>
      <c r="F64" s="52">
        <v>40292</v>
      </c>
      <c r="G64" s="46"/>
      <c r="H64" s="46"/>
      <c r="I64" s="47">
        <f>SUM(E64:F64)</f>
        <v>40998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18817</v>
      </c>
      <c r="G65" s="46"/>
      <c r="H65" s="46"/>
      <c r="I65" s="47">
        <f>F65</f>
        <v>18817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5039</v>
      </c>
      <c r="F66" s="52">
        <v>6259</v>
      </c>
      <c r="G66" s="46"/>
      <c r="H66" s="46"/>
      <c r="I66" s="47">
        <f>SUM(E66:F66)</f>
        <v>11298</v>
      </c>
    </row>
    <row r="67" spans="2:22" s="42" customFormat="1" ht="16" customHeight="1">
      <c r="B67" s="62" t="s">
        <v>72</v>
      </c>
      <c r="C67" s="46"/>
      <c r="D67" s="46"/>
      <c r="E67" s="52">
        <v>994</v>
      </c>
      <c r="F67" s="46"/>
      <c r="G67" s="46"/>
      <c r="H67" s="46"/>
      <c r="I67" s="47">
        <f>E67</f>
        <v>994</v>
      </c>
    </row>
    <row r="68" spans="2:22" s="42" customFormat="1" ht="16" customHeight="1">
      <c r="B68" s="62" t="s">
        <v>52</v>
      </c>
      <c r="C68" s="46"/>
      <c r="D68" s="46"/>
      <c r="E68" s="52">
        <v>11216</v>
      </c>
      <c r="F68" s="46"/>
      <c r="G68" s="46"/>
      <c r="H68" s="46"/>
      <c r="I68" s="47">
        <f>E68</f>
        <v>11216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2634</v>
      </c>
      <c r="F72" s="52">
        <v>5775</v>
      </c>
      <c r="G72" s="46"/>
      <c r="H72" s="46"/>
      <c r="I72" s="47">
        <f>SUM(E72:F72)</f>
        <v>8409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10635</v>
      </c>
      <c r="F73" s="53">
        <v>22930</v>
      </c>
      <c r="G73" s="46"/>
      <c r="H73" s="46"/>
      <c r="I73" s="47">
        <f>SUM(E73:F73)</f>
        <v>33565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2156</v>
      </c>
      <c r="G74" s="46"/>
      <c r="H74" s="46"/>
      <c r="I74" s="47">
        <f>F74</f>
        <v>2156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17693</v>
      </c>
      <c r="G75" s="46"/>
      <c r="H75" s="46"/>
      <c r="I75" s="47">
        <f>F75</f>
        <v>17693</v>
      </c>
    </row>
    <row r="76" spans="2:22" s="42" customFormat="1" ht="16" customHeight="1">
      <c r="B76" s="28" t="s">
        <v>59</v>
      </c>
      <c r="C76" s="46"/>
      <c r="D76" s="46"/>
      <c r="E76" s="52">
        <v>6418</v>
      </c>
      <c r="F76" s="52">
        <v>22196</v>
      </c>
      <c r="G76" s="46"/>
      <c r="H76" s="46"/>
      <c r="I76" s="47">
        <f>SUM(E76:F76)</f>
        <v>28614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3311</v>
      </c>
      <c r="G77" s="46"/>
      <c r="H77" s="46"/>
      <c r="I77" s="47">
        <f>F77</f>
        <v>3311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472</v>
      </c>
      <c r="G78" s="46"/>
      <c r="H78" s="46"/>
      <c r="I78" s="47">
        <f>F78</f>
        <v>472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956</v>
      </c>
      <c r="F82" s="46"/>
      <c r="G82" s="46"/>
      <c r="H82" s="46"/>
      <c r="I82" s="47">
        <f>E82</f>
        <v>956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3261</v>
      </c>
      <c r="F83" s="46"/>
      <c r="G83" s="46"/>
      <c r="H83" s="46"/>
      <c r="I83" s="47">
        <f>E83</f>
        <v>3261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22284</v>
      </c>
      <c r="F84" s="53">
        <v>41813</v>
      </c>
      <c r="G84" s="46"/>
      <c r="H84" s="46"/>
      <c r="I84" s="47">
        <f>SUM(E84:F84)</f>
        <v>64097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696</v>
      </c>
      <c r="F85" s="52">
        <v>25360</v>
      </c>
      <c r="G85" s="46"/>
      <c r="H85" s="46"/>
      <c r="I85" s="47">
        <f>SUM(E85:F85)</f>
        <v>26056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9424</v>
      </c>
      <c r="G86" s="46"/>
      <c r="H86" s="46"/>
      <c r="I86" s="47">
        <f>F86</f>
        <v>9424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14235</v>
      </c>
      <c r="G87" s="46"/>
      <c r="H87" s="46"/>
      <c r="I87" s="47">
        <f>F87</f>
        <v>14235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3098</v>
      </c>
      <c r="G88" s="46"/>
      <c r="H88" s="46"/>
      <c r="I88" s="47">
        <f>F88</f>
        <v>3098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15219</v>
      </c>
      <c r="G89" s="46"/>
      <c r="H89" s="46"/>
      <c r="I89" s="47">
        <f>F89</f>
        <v>15219</v>
      </c>
    </row>
    <row r="90" spans="2:11" s="42" customFormat="1" ht="16" customHeight="1">
      <c r="B90" s="32" t="s">
        <v>55</v>
      </c>
      <c r="C90" s="46"/>
      <c r="D90" s="46"/>
      <c r="E90" s="52">
        <v>4972</v>
      </c>
      <c r="F90" s="52">
        <v>5413</v>
      </c>
      <c r="G90" s="46"/>
      <c r="H90" s="46"/>
      <c r="I90" s="47">
        <f>SUM(E90:F90)</f>
        <v>10385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517</v>
      </c>
      <c r="G91" s="46"/>
      <c r="H91" s="46"/>
      <c r="I91" s="47">
        <f>SUM(E91:F91)</f>
        <v>517</v>
      </c>
    </row>
    <row r="92" spans="2:11" s="42" customFormat="1" ht="16" customHeight="1">
      <c r="B92" s="35" t="s">
        <v>74</v>
      </c>
      <c r="C92" s="46"/>
      <c r="D92" s="46"/>
      <c r="E92" s="52">
        <v>1134</v>
      </c>
      <c r="F92" s="52">
        <v>1329</v>
      </c>
      <c r="G92" s="46"/>
      <c r="H92" s="46"/>
      <c r="I92" s="47">
        <f>SUM(E92:F92)</f>
        <v>2463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954</v>
      </c>
      <c r="F94" s="46"/>
      <c r="G94" s="46"/>
      <c r="H94" s="46"/>
      <c r="I94" s="47">
        <f>E94</f>
        <v>954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11039</v>
      </c>
      <c r="F95" s="46"/>
      <c r="G95" s="46"/>
      <c r="H95" s="46"/>
      <c r="I95" s="47">
        <f>E95</f>
        <v>11039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-8407</v>
      </c>
      <c r="G100" s="46"/>
      <c r="H100" s="46"/>
      <c r="I100" s="47">
        <f>SUM(E100:F100)</f>
        <v>-8407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-2638</v>
      </c>
      <c r="G101" s="46"/>
      <c r="H101" s="46"/>
      <c r="I101" s="47">
        <f>SUM(E101:F101)</f>
        <v>-2638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0</v>
      </c>
      <c r="F106" s="89">
        <f>F58-F59</f>
        <v>1630</v>
      </c>
      <c r="G106" s="90"/>
      <c r="H106" s="90"/>
      <c r="I106" s="89">
        <f>SUM(E106:F106)</f>
        <v>1630</v>
      </c>
    </row>
    <row r="107" spans="2:22" ht="14.5">
      <c r="B107" s="93"/>
      <c r="C107" s="88"/>
      <c r="D107" s="88"/>
      <c r="E107" s="89">
        <f>E63-SUM(E64,E66:E68)</f>
        <v>5932</v>
      </c>
      <c r="F107" s="89">
        <f>F63-SUM(F64,F66)</f>
        <v>12405</v>
      </c>
      <c r="G107" s="90"/>
      <c r="H107" s="90"/>
      <c r="I107" s="89">
        <f>SUM(E107:F107)</f>
        <v>18337</v>
      </c>
    </row>
    <row r="108" spans="2:22" ht="14.5">
      <c r="B108" s="93"/>
      <c r="C108" s="88"/>
      <c r="D108" s="88"/>
      <c r="E108" s="89">
        <f>E73-SUM(E76,E82:E83)</f>
        <v>0</v>
      </c>
      <c r="F108" s="89">
        <f>F73-F76</f>
        <v>734</v>
      </c>
      <c r="G108" s="90"/>
      <c r="H108" s="90"/>
      <c r="I108" s="89">
        <f>SUM(E108:F108)</f>
        <v>734</v>
      </c>
    </row>
    <row r="109" spans="2:22" ht="14.5">
      <c r="B109" s="93"/>
      <c r="C109" s="88"/>
      <c r="D109" s="88"/>
      <c r="E109" s="89">
        <f>E84-SUM(E85,E90:E92,E94:E95)</f>
        <v>3489</v>
      </c>
      <c r="F109" s="89">
        <f>F84-SUM(F85, F90:F93)</f>
        <v>9194</v>
      </c>
      <c r="G109" s="90"/>
      <c r="H109" s="90"/>
      <c r="I109" s="89">
        <f>SUM(E109:F109)</f>
        <v>12683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39" priority="1">
      <formula>$E$3&lt;&gt;0</formula>
    </cfRule>
  </conditionalFormatting>
  <conditionalFormatting sqref="K9:L9 K11:L13 K18:L18 K26:L26 K20:L22">
    <cfRule type="expression" dxfId="38" priority="3">
      <formula>$L9&lt;&gt;0</formula>
    </cfRule>
  </conditionalFormatting>
  <conditionalFormatting sqref="K6:L7">
    <cfRule type="expression" dxfId="37" priority="2">
      <formula>SUM($L$9:$L$26)&lt;&gt;0</formula>
    </cfRule>
  </conditionalFormatting>
  <conditionalFormatting sqref="K36 K39 K54 K58 K60 K63 K65 E69:F69 K72:K73 K76 K82:K85 K90 K94:K95 E96:F96 K99:K102 E104:F104">
    <cfRule type="cellIs" dxfId="3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35" priority="8">
      <formula>VLOOKUP($B$3,#REF!, 9, FALSE)="No"</formula>
    </cfRule>
  </conditionalFormatting>
  <dataValidations count="4">
    <dataValidation type="list" allowBlank="1" showInputMessage="1" showErrorMessage="1" sqref="H3" xr:uid="{00000000-0002-0000-1B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B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B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B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32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53</v>
      </c>
      <c r="D9" s="52">
        <v>2</v>
      </c>
      <c r="E9" s="52">
        <v>1277</v>
      </c>
      <c r="F9" s="52">
        <v>4697</v>
      </c>
      <c r="G9" s="52">
        <v>107</v>
      </c>
      <c r="H9" s="46"/>
      <c r="I9" s="47">
        <f>SUM(C9:G9)</f>
        <v>6136</v>
      </c>
      <c r="K9" s="57">
        <v>6136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-21</v>
      </c>
      <c r="D11" s="52">
        <v>0</v>
      </c>
      <c r="E11" s="52">
        <v>-344</v>
      </c>
      <c r="F11" s="52">
        <v>-853</v>
      </c>
      <c r="G11" s="52">
        <v>-20</v>
      </c>
      <c r="H11" s="46"/>
      <c r="I11" s="47">
        <f>SUM(C11:G11)</f>
        <v>-1238</v>
      </c>
      <c r="K11" s="57">
        <v>-1238</v>
      </c>
      <c r="L11" s="57">
        <f>K11-I11</f>
        <v>0</v>
      </c>
    </row>
    <row r="12" spans="2:12" s="42" customFormat="1" ht="16" customHeight="1">
      <c r="B12" s="43" t="s">
        <v>100</v>
      </c>
      <c r="C12" s="52">
        <v>682</v>
      </c>
      <c r="D12" s="52">
        <v>29</v>
      </c>
      <c r="E12" s="52">
        <v>15463</v>
      </c>
      <c r="F12" s="52">
        <v>79890</v>
      </c>
      <c r="G12" s="52">
        <v>1491</v>
      </c>
      <c r="H12" s="56">
        <v>55426</v>
      </c>
      <c r="I12" s="47">
        <f>SUM(C12:H12)</f>
        <v>152981</v>
      </c>
      <c r="K12" s="57">
        <f>K13-SUM(K9,K11)</f>
        <v>152981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714</v>
      </c>
      <c r="D13" s="47">
        <f>SUM(D9,D11:D12)</f>
        <v>31</v>
      </c>
      <c r="E13" s="47">
        <f>SUM(E9,E11:E12)</f>
        <v>16396</v>
      </c>
      <c r="F13" s="47">
        <f>SUM(F9,F11:F12)</f>
        <v>83734</v>
      </c>
      <c r="G13" s="47">
        <f>SUM(G9,G11:G12)</f>
        <v>1578</v>
      </c>
      <c r="H13" s="47">
        <f>H12</f>
        <v>55426</v>
      </c>
      <c r="I13" s="47">
        <f>SUM(I9,I11:I12)</f>
        <v>157879</v>
      </c>
      <c r="K13" s="51">
        <v>157879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714</v>
      </c>
      <c r="D15" s="47">
        <f>D13+D18</f>
        <v>31</v>
      </c>
      <c r="E15" s="47">
        <f>E13+E18</f>
        <v>16391</v>
      </c>
      <c r="F15" s="47">
        <f>F13+F18</f>
        <v>83734</v>
      </c>
      <c r="G15" s="47">
        <f>G13+G18</f>
        <v>1577</v>
      </c>
      <c r="H15" s="47">
        <f>H13</f>
        <v>55426</v>
      </c>
      <c r="I15" s="47">
        <f>I13+I18</f>
        <v>157873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-5</v>
      </c>
      <c r="F18" s="52">
        <v>0</v>
      </c>
      <c r="G18" s="52">
        <v>-1</v>
      </c>
      <c r="H18" s="46"/>
      <c r="I18" s="47">
        <f>SUM(C18:G18)</f>
        <v>-6</v>
      </c>
      <c r="K18" s="57">
        <v>-6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-55426</v>
      </c>
      <c r="G20" s="52">
        <v>0</v>
      </c>
      <c r="H20" s="46"/>
      <c r="I20" s="47">
        <f>SUM(C20:G20)</f>
        <v>-55426</v>
      </c>
      <c r="K20" s="57">
        <v>-55426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-54</v>
      </c>
      <c r="D21" s="52">
        <v>-10</v>
      </c>
      <c r="E21" s="52">
        <v>-566</v>
      </c>
      <c r="F21" s="52">
        <v>-24221</v>
      </c>
      <c r="G21" s="52">
        <v>-1446</v>
      </c>
      <c r="H21" s="46"/>
      <c r="I21" s="47">
        <f>SUM(C21:G21)</f>
        <v>-26297</v>
      </c>
      <c r="K21" s="57">
        <f>K22-K18-K20</f>
        <v>-26297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-54</v>
      </c>
      <c r="D22" s="47">
        <f>SUM(D18,D20:D21)</f>
        <v>-10</v>
      </c>
      <c r="E22" s="47">
        <f>SUM(E18,E20:E21)</f>
        <v>-571</v>
      </c>
      <c r="F22" s="47">
        <f>SUM(F18,F20:F21)</f>
        <v>-79647</v>
      </c>
      <c r="G22" s="47">
        <f>SUM(G18,G20:G21)</f>
        <v>-1447</v>
      </c>
      <c r="H22" s="46"/>
      <c r="I22" s="47">
        <f>SUM(I18,I20:I21)</f>
        <v>-81729</v>
      </c>
      <c r="K22" s="51">
        <v>-81729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-54</v>
      </c>
      <c r="D24" s="47">
        <f>D22-D18</f>
        <v>-10</v>
      </c>
      <c r="E24" s="47">
        <f>E22-E18</f>
        <v>-566</v>
      </c>
      <c r="F24" s="47">
        <f>F22-F18</f>
        <v>-79647</v>
      </c>
      <c r="G24" s="47">
        <f>G22-G18</f>
        <v>-1446</v>
      </c>
      <c r="H24" s="46"/>
      <c r="I24" s="47">
        <f>I22-I18</f>
        <v>-81723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660</v>
      </c>
      <c r="D26" s="50">
        <f>D13+D22</f>
        <v>21</v>
      </c>
      <c r="E26" s="50">
        <f>E13+E22</f>
        <v>15825</v>
      </c>
      <c r="F26" s="50">
        <f>F13+F22</f>
        <v>4087</v>
      </c>
      <c r="G26" s="50">
        <f>G13+G22</f>
        <v>131</v>
      </c>
      <c r="H26" s="50">
        <f>H13</f>
        <v>55426</v>
      </c>
      <c r="I26" s="50">
        <f>I13+I22</f>
        <v>76150</v>
      </c>
      <c r="K26" s="51">
        <v>76150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4976</v>
      </c>
      <c r="F39" s="52">
        <v>57563</v>
      </c>
      <c r="G39" s="52">
        <v>0</v>
      </c>
      <c r="H39" s="46"/>
      <c r="I39" s="47">
        <f>SUM(C39:G39)</f>
        <v>62539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249</v>
      </c>
      <c r="F42" s="52">
        <v>5223</v>
      </c>
      <c r="G42" s="46"/>
      <c r="H42" s="46"/>
      <c r="I42" s="47">
        <f>SUM(E42:F42)</f>
        <v>5472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471</v>
      </c>
      <c r="F43" s="52">
        <v>149</v>
      </c>
      <c r="G43" s="46"/>
      <c r="H43" s="46"/>
      <c r="I43" s="47">
        <f>SUM(E43:F43)</f>
        <v>620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46999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5064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25523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3409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2739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83734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5378</v>
      </c>
      <c r="F57" s="52">
        <v>13607</v>
      </c>
      <c r="G57" s="46"/>
      <c r="H57" s="46"/>
      <c r="I57" s="47">
        <f>SUM(E57:F57)</f>
        <v>18985</v>
      </c>
    </row>
    <row r="58" spans="2:22" s="42" customFormat="1" ht="16" customHeight="1">
      <c r="B58" s="26" t="s">
        <v>78</v>
      </c>
      <c r="C58" s="46"/>
      <c r="D58" s="46"/>
      <c r="E58" s="53">
        <v>5118</v>
      </c>
      <c r="F58" s="53">
        <v>25993</v>
      </c>
      <c r="G58" s="46"/>
      <c r="H58" s="46"/>
      <c r="I58" s="47">
        <f>SUM(E58:F58)</f>
        <v>31111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884</v>
      </c>
      <c r="F59" s="52">
        <v>24874</v>
      </c>
      <c r="G59" s="46"/>
      <c r="H59" s="46"/>
      <c r="I59" s="47">
        <f>SUM(E59:F59)</f>
        <v>25758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19194</v>
      </c>
      <c r="G60" s="46"/>
      <c r="H60" s="46"/>
      <c r="I60" s="47">
        <f>F60</f>
        <v>19194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214</v>
      </c>
      <c r="F61" s="46"/>
      <c r="G61" s="46"/>
      <c r="H61" s="46"/>
      <c r="I61" s="47">
        <f>E61</f>
        <v>214</v>
      </c>
    </row>
    <row r="62" spans="2:22" s="42" customFormat="1" ht="16" customHeight="1">
      <c r="B62" s="62" t="s">
        <v>70</v>
      </c>
      <c r="C62" s="46"/>
      <c r="D62" s="46"/>
      <c r="E62" s="52">
        <v>4020</v>
      </c>
      <c r="F62" s="46"/>
      <c r="G62" s="46"/>
      <c r="H62" s="46"/>
      <c r="I62" s="47">
        <f>E62</f>
        <v>4020</v>
      </c>
    </row>
    <row r="63" spans="2:22" s="42" customFormat="1" ht="16" customHeight="1">
      <c r="B63" s="26" t="s">
        <v>60</v>
      </c>
      <c r="C63" s="46"/>
      <c r="D63" s="46"/>
      <c r="E63" s="53">
        <v>4247</v>
      </c>
      <c r="F63" s="53">
        <v>40290</v>
      </c>
      <c r="G63" s="46"/>
      <c r="H63" s="46"/>
      <c r="I63" s="47">
        <f>SUM(E63:F63)</f>
        <v>44537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1042</v>
      </c>
      <c r="F64" s="52">
        <v>25624</v>
      </c>
      <c r="G64" s="46"/>
      <c r="H64" s="46"/>
      <c r="I64" s="47">
        <f>SUM(E64:F64)</f>
        <v>26666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10429</v>
      </c>
      <c r="G65" s="46"/>
      <c r="H65" s="46"/>
      <c r="I65" s="47">
        <f>F65</f>
        <v>10429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47</v>
      </c>
      <c r="F66" s="52">
        <v>3085</v>
      </c>
      <c r="G66" s="46"/>
      <c r="H66" s="46"/>
      <c r="I66" s="47">
        <f>SUM(E66:F66)</f>
        <v>3132</v>
      </c>
    </row>
    <row r="67" spans="2:22" s="42" customFormat="1" ht="16" customHeight="1">
      <c r="B67" s="62" t="s">
        <v>72</v>
      </c>
      <c r="C67" s="46"/>
      <c r="D67" s="46"/>
      <c r="E67" s="52">
        <v>118</v>
      </c>
      <c r="F67" s="46"/>
      <c r="G67" s="46"/>
      <c r="H67" s="46"/>
      <c r="I67" s="47">
        <f>E67</f>
        <v>118</v>
      </c>
    </row>
    <row r="68" spans="2:22" s="42" customFormat="1" ht="16" customHeight="1">
      <c r="B68" s="62" t="s">
        <v>52</v>
      </c>
      <c r="C68" s="46"/>
      <c r="D68" s="46"/>
      <c r="E68" s="52">
        <v>3040</v>
      </c>
      <c r="F68" s="46"/>
      <c r="G68" s="46"/>
      <c r="H68" s="46"/>
      <c r="I68" s="47">
        <f>E68</f>
        <v>3040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5073</v>
      </c>
      <c r="F72" s="52">
        <v>8402</v>
      </c>
      <c r="G72" s="46"/>
      <c r="H72" s="46"/>
      <c r="I72" s="47">
        <f>SUM(E72:F72)</f>
        <v>13475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5002</v>
      </c>
      <c r="F73" s="53">
        <v>16834</v>
      </c>
      <c r="G73" s="46"/>
      <c r="H73" s="46"/>
      <c r="I73" s="47">
        <f>SUM(E73:F73)</f>
        <v>21836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158</v>
      </c>
      <c r="G74" s="46"/>
      <c r="H74" s="46"/>
      <c r="I74" s="47">
        <f>F74</f>
        <v>158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14582</v>
      </c>
      <c r="G75" s="46"/>
      <c r="H75" s="46"/>
      <c r="I75" s="47">
        <f>F75</f>
        <v>14582</v>
      </c>
    </row>
    <row r="76" spans="2:22" s="42" customFormat="1" ht="16" customHeight="1">
      <c r="B76" s="28" t="s">
        <v>59</v>
      </c>
      <c r="C76" s="46"/>
      <c r="D76" s="46"/>
      <c r="E76" s="52">
        <v>864</v>
      </c>
      <c r="F76" s="52">
        <v>16050</v>
      </c>
      <c r="G76" s="46"/>
      <c r="H76" s="46"/>
      <c r="I76" s="47">
        <f>SUM(E76:F76)</f>
        <v>16914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6006</v>
      </c>
      <c r="G77" s="46"/>
      <c r="H77" s="46"/>
      <c r="I77" s="47">
        <f>F77</f>
        <v>6006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8724</v>
      </c>
      <c r="G78" s="46"/>
      <c r="H78" s="46"/>
      <c r="I78" s="47">
        <f>F78</f>
        <v>8724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332</v>
      </c>
      <c r="G79" s="46"/>
      <c r="H79" s="46"/>
      <c r="I79" s="47">
        <f>F79</f>
        <v>332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482</v>
      </c>
      <c r="G80" s="46"/>
      <c r="H80" s="46"/>
      <c r="I80" s="47">
        <f>F80</f>
        <v>482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250</v>
      </c>
      <c r="G81" s="46"/>
      <c r="H81" s="46"/>
      <c r="I81" s="47">
        <f>F81</f>
        <v>250</v>
      </c>
    </row>
    <row r="82" spans="2:11" s="42" customFormat="1" ht="16" customHeight="1">
      <c r="B82" s="28" t="s">
        <v>71</v>
      </c>
      <c r="C82" s="46"/>
      <c r="D82" s="46"/>
      <c r="E82" s="52">
        <v>209</v>
      </c>
      <c r="F82" s="46"/>
      <c r="G82" s="46"/>
      <c r="H82" s="46"/>
      <c r="I82" s="47">
        <f>E82</f>
        <v>209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3929</v>
      </c>
      <c r="F83" s="46"/>
      <c r="G83" s="46"/>
      <c r="H83" s="46"/>
      <c r="I83" s="47">
        <f>E83</f>
        <v>3929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3769</v>
      </c>
      <c r="F84" s="53">
        <v>28580</v>
      </c>
      <c r="G84" s="46"/>
      <c r="H84" s="46"/>
      <c r="I84" s="47">
        <f>SUM(E84:F84)</f>
        <v>32349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711</v>
      </c>
      <c r="F85" s="52">
        <v>25062</v>
      </c>
      <c r="G85" s="46"/>
      <c r="H85" s="46"/>
      <c r="I85" s="47">
        <f>SUM(E85:F85)</f>
        <v>25773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0</v>
      </c>
      <c r="G86" s="46"/>
      <c r="H86" s="46"/>
      <c r="I86" s="47">
        <f>F86</f>
        <v>0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0</v>
      </c>
      <c r="G87" s="46"/>
      <c r="H87" s="46"/>
      <c r="I87" s="47">
        <f>F87</f>
        <v>0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856</v>
      </c>
      <c r="G88" s="46"/>
      <c r="H88" s="46"/>
      <c r="I88" s="47">
        <f>F88</f>
        <v>856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11120</v>
      </c>
      <c r="G89" s="46"/>
      <c r="H89" s="46"/>
      <c r="I89" s="47">
        <f>F89</f>
        <v>11120</v>
      </c>
    </row>
    <row r="90" spans="2:11" s="42" customFormat="1" ht="16" customHeight="1">
      <c r="B90" s="32" t="s">
        <v>55</v>
      </c>
      <c r="C90" s="46"/>
      <c r="D90" s="46"/>
      <c r="E90" s="52">
        <v>46</v>
      </c>
      <c r="F90" s="52">
        <v>2305</v>
      </c>
      <c r="G90" s="46"/>
      <c r="H90" s="46"/>
      <c r="I90" s="47">
        <f>SUM(E90:F90)</f>
        <v>2351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208</v>
      </c>
      <c r="G91" s="46"/>
      <c r="H91" s="46"/>
      <c r="I91" s="47">
        <f>SUM(E91:F91)</f>
        <v>208</v>
      </c>
    </row>
    <row r="92" spans="2:11" s="42" customFormat="1" ht="16" customHeight="1">
      <c r="B92" s="35" t="s">
        <v>74</v>
      </c>
      <c r="C92" s="46"/>
      <c r="D92" s="46"/>
      <c r="E92" s="52">
        <v>0</v>
      </c>
      <c r="F92" s="52">
        <v>253</v>
      </c>
      <c r="G92" s="46"/>
      <c r="H92" s="46"/>
      <c r="I92" s="47">
        <f>SUM(E92:F92)</f>
        <v>253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116</v>
      </c>
      <c r="F94" s="46"/>
      <c r="G94" s="46"/>
      <c r="H94" s="46"/>
      <c r="I94" s="47">
        <f>E94</f>
        <v>116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2896</v>
      </c>
      <c r="F95" s="46"/>
      <c r="G95" s="46"/>
      <c r="H95" s="46"/>
      <c r="I95" s="47">
        <f>E95</f>
        <v>2896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-184</v>
      </c>
      <c r="F99" s="52">
        <v>0</v>
      </c>
      <c r="G99" s="46"/>
      <c r="H99" s="46"/>
      <c r="I99" s="47">
        <f>SUM(E99:F99)</f>
        <v>-184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-6084</v>
      </c>
      <c r="G100" s="46"/>
      <c r="H100" s="46"/>
      <c r="I100" s="47">
        <f>SUM(E100:F100)</f>
        <v>-6084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-382</v>
      </c>
      <c r="F101" s="53">
        <v>-108</v>
      </c>
      <c r="G101" s="46"/>
      <c r="H101" s="46"/>
      <c r="I101" s="47">
        <f>SUM(E101:F101)</f>
        <v>-490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-108</v>
      </c>
      <c r="G102" s="46"/>
      <c r="H102" s="46"/>
      <c r="I102" s="47">
        <f>F102</f>
        <v>-108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0</v>
      </c>
      <c r="F106" s="89">
        <f>F58-F59</f>
        <v>1119</v>
      </c>
      <c r="G106" s="90"/>
      <c r="H106" s="90"/>
      <c r="I106" s="89">
        <f>SUM(E106:F106)</f>
        <v>1119</v>
      </c>
    </row>
    <row r="107" spans="2:22" ht="14.5">
      <c r="B107" s="93"/>
      <c r="C107" s="88"/>
      <c r="D107" s="88"/>
      <c r="E107" s="89">
        <f>E63-SUM(E64,E66:E68)</f>
        <v>0</v>
      </c>
      <c r="F107" s="89">
        <f>F63-SUM(F64,F66)</f>
        <v>11581</v>
      </c>
      <c r="G107" s="90"/>
      <c r="H107" s="90"/>
      <c r="I107" s="89">
        <f>SUM(E107:F107)</f>
        <v>11581</v>
      </c>
    </row>
    <row r="108" spans="2:22" ht="14.5">
      <c r="B108" s="93"/>
      <c r="C108" s="88"/>
      <c r="D108" s="88"/>
      <c r="E108" s="89">
        <f>E73-SUM(E76,E82:E83)</f>
        <v>0</v>
      </c>
      <c r="F108" s="89">
        <f>F73-F76</f>
        <v>784</v>
      </c>
      <c r="G108" s="90"/>
      <c r="H108" s="90"/>
      <c r="I108" s="89">
        <f>SUM(E108:F108)</f>
        <v>784</v>
      </c>
    </row>
    <row r="109" spans="2:22" ht="14.5">
      <c r="B109" s="93"/>
      <c r="C109" s="88"/>
      <c r="D109" s="88"/>
      <c r="E109" s="89">
        <f>E84-SUM(E85,E90:E92,E94:E95)</f>
        <v>0</v>
      </c>
      <c r="F109" s="89">
        <f>F84-SUM(F85, F90:F93)</f>
        <v>752</v>
      </c>
      <c r="G109" s="90"/>
      <c r="H109" s="90"/>
      <c r="I109" s="89">
        <f>SUM(E109:F109)</f>
        <v>752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34" priority="1">
      <formula>$E$3&lt;&gt;0</formula>
    </cfRule>
  </conditionalFormatting>
  <conditionalFormatting sqref="K9:L9 K11:L13 K18:L18 K26:L26 K20:L22">
    <cfRule type="expression" dxfId="33" priority="3">
      <formula>$L9&lt;&gt;0</formula>
    </cfRule>
  </conditionalFormatting>
  <conditionalFormatting sqref="K6:L7">
    <cfRule type="expression" dxfId="32" priority="2">
      <formula>SUM($L$9:$L$26)&lt;&gt;0</formula>
    </cfRule>
  </conditionalFormatting>
  <conditionalFormatting sqref="K36 K39 K54 K58 K60 K63 K65 E69:F69 K72:K73 K76 K82:K85 K90 K94:K95 E96:F96 K99:K102 E104:F104">
    <cfRule type="cellIs" dxfId="3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30" priority="8">
      <formula>VLOOKUP($B$3,#REF!, 9, FALSE)="No"</formula>
    </cfRule>
  </conditionalFormatting>
  <dataValidations count="4">
    <dataValidation type="list" allowBlank="1" showInputMessage="1" showErrorMessage="1" sqref="H3" xr:uid="{00000000-0002-0000-1C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C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C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C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178B9"/>
    <pageSetUpPr fitToPage="1"/>
  </sheetPr>
  <dimension ref="B1:V11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6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f>SUM('Aberdeen City:West Lothian'!C9)</f>
        <v>3706</v>
      </c>
      <c r="D9" s="52">
        <f>SUM('Aberdeen City:West Lothian'!D9)</f>
        <v>101.16752979372403</v>
      </c>
      <c r="E9" s="52">
        <f>SUM('Aberdeen City:West Lothian'!E9)</f>
        <v>35137</v>
      </c>
      <c r="F9" s="52">
        <f>SUM('Aberdeen City:West Lothian'!F9)</f>
        <v>102756.22936916513</v>
      </c>
      <c r="G9" s="52">
        <f>SUM('Aberdeen City:West Lothian'!G9)</f>
        <v>6829</v>
      </c>
      <c r="H9" s="46"/>
      <c r="I9" s="47">
        <f>SUM(C9:G9)</f>
        <v>148529.39689895886</v>
      </c>
      <c r="K9" s="57">
        <f>SUM('Aberdeen City:West Lothian'!K9)</f>
        <v>148529.39689895886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f>SUM('Aberdeen City:West Lothian'!C11)</f>
        <v>-765</v>
      </c>
      <c r="D11" s="52">
        <f>SUM('Aberdeen City:West Lothian'!D11)</f>
        <v>0</v>
      </c>
      <c r="E11" s="52">
        <f>SUM('Aberdeen City:West Lothian'!E11)</f>
        <v>-2662</v>
      </c>
      <c r="F11" s="52">
        <f>SUM('Aberdeen City:West Lothian'!F11)</f>
        <v>-22259.923640000001</v>
      </c>
      <c r="G11" s="52">
        <f>SUM('Aberdeen City:West Lothian'!G11)</f>
        <v>-1650</v>
      </c>
      <c r="H11" s="46"/>
      <c r="I11" s="47">
        <f>SUM(C11:G11)</f>
        <v>-27336.923640000001</v>
      </c>
      <c r="K11" s="57">
        <f>SUM('Aberdeen City:West Lothian'!K11)</f>
        <v>-27336.923640000001</v>
      </c>
      <c r="L11" s="57">
        <f>K11-I11</f>
        <v>0</v>
      </c>
    </row>
    <row r="12" spans="2:12" s="42" customFormat="1" ht="16" customHeight="1">
      <c r="B12" s="43" t="s">
        <v>100</v>
      </c>
      <c r="C12" s="52">
        <f>SUM('Aberdeen City:West Lothian'!C12)</f>
        <v>49909.801290000003</v>
      </c>
      <c r="D12" s="52">
        <f>SUM('Aberdeen City:West Lothian'!D12)</f>
        <v>927</v>
      </c>
      <c r="E12" s="52">
        <f>SUM('Aberdeen City:West Lothian'!E12)</f>
        <v>960922</v>
      </c>
      <c r="F12" s="52">
        <f>SUM('Aberdeen City:West Lothian'!F12)</f>
        <v>3447043.1684643878</v>
      </c>
      <c r="G12" s="52">
        <f>SUM('Aberdeen City:West Lothian'!G12)</f>
        <v>134650</v>
      </c>
      <c r="H12" s="56">
        <f>SUM('Aberdeen City:West Lothian'!H12)</f>
        <v>2659172</v>
      </c>
      <c r="I12" s="47">
        <f>SUM(C12:H12)</f>
        <v>7252623.9697543876</v>
      </c>
      <c r="K12" s="57">
        <f>K13-SUM(K9,K11)</f>
        <v>7252623.9697543876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52850.801290000003</v>
      </c>
      <c r="D13" s="47">
        <f>SUM(D9,D11:D12)</f>
        <v>1028.167529793724</v>
      </c>
      <c r="E13" s="47">
        <f>SUM(E9,E11:E12)</f>
        <v>993397</v>
      </c>
      <c r="F13" s="47">
        <f>SUM(F9,F11:F12)</f>
        <v>3527539.474193553</v>
      </c>
      <c r="G13" s="47">
        <f>SUM(G9,G11:G12)</f>
        <v>139829</v>
      </c>
      <c r="H13" s="47">
        <f>H12</f>
        <v>2659172</v>
      </c>
      <c r="I13" s="47">
        <f>SUM(I9,I11:I12)</f>
        <v>7373816.4430133468</v>
      </c>
      <c r="K13" s="51">
        <f>SUM('Aberdeen City:West Lothian'!K13)</f>
        <v>7373816.4430133468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52364.801290000003</v>
      </c>
      <c r="D15" s="47">
        <f>D13+D18</f>
        <v>907.16752979372404</v>
      </c>
      <c r="E15" s="47">
        <f>E13+E18</f>
        <v>991292</v>
      </c>
      <c r="F15" s="47">
        <f>F13+F18</f>
        <v>3517319.474193553</v>
      </c>
      <c r="G15" s="47">
        <f>G13+G18</f>
        <v>137474</v>
      </c>
      <c r="H15" s="47">
        <f>H13</f>
        <v>2659172</v>
      </c>
      <c r="I15" s="47">
        <f>I13+I18</f>
        <v>7358529.4430133468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f>SUM('Aberdeen City:West Lothian'!C18)</f>
        <v>-486</v>
      </c>
      <c r="D18" s="52">
        <f>SUM('Aberdeen City:West Lothian'!D18)</f>
        <v>-121</v>
      </c>
      <c r="E18" s="52">
        <f>SUM('Aberdeen City:West Lothian'!E18)</f>
        <v>-2105</v>
      </c>
      <c r="F18" s="52">
        <f>SUM('Aberdeen City:West Lothian'!F18)</f>
        <v>-10220</v>
      </c>
      <c r="G18" s="52">
        <f>SUM('Aberdeen City:West Lothian'!G18)</f>
        <v>-2355</v>
      </c>
      <c r="H18" s="46"/>
      <c r="I18" s="47">
        <f>SUM(C18:G18)</f>
        <v>-15287</v>
      </c>
      <c r="K18" s="57">
        <f>SUM('Aberdeen City:West Lothian'!K18)</f>
        <v>-15287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f>SUM('Aberdeen City:West Lothian'!C20)</f>
        <v>-16833</v>
      </c>
      <c r="D20" s="52">
        <f>SUM('Aberdeen City:West Lothian'!D20)</f>
        <v>0</v>
      </c>
      <c r="E20" s="52">
        <f>SUM('Aberdeen City:West Lothian'!E20)</f>
        <v>-270035</v>
      </c>
      <c r="F20" s="52">
        <f>SUM('Aberdeen City:West Lothian'!F20)</f>
        <v>-2336780</v>
      </c>
      <c r="G20" s="52">
        <f>SUM('Aberdeen City:West Lothian'!G20)</f>
        <v>-3212</v>
      </c>
      <c r="H20" s="46"/>
      <c r="I20" s="47">
        <f>SUM(C20:G20)</f>
        <v>-2626860</v>
      </c>
      <c r="K20" s="57">
        <f>SUM('Aberdeen City:West Lothian'!K20)</f>
        <v>-2626860</v>
      </c>
      <c r="L20" s="57">
        <f>K20-I20</f>
        <v>0</v>
      </c>
    </row>
    <row r="21" spans="2:14" s="42" customFormat="1" ht="16" customHeight="1">
      <c r="B21" s="43" t="s">
        <v>102</v>
      </c>
      <c r="C21" s="52">
        <f>SUM('Aberdeen City:West Lothian'!C21)</f>
        <v>-30942.526870000002</v>
      </c>
      <c r="D21" s="52">
        <f>SUM('Aberdeen City:West Lothian'!D21)</f>
        <v>-317.59417000000002</v>
      </c>
      <c r="E21" s="52">
        <f>SUM('Aberdeen City:West Lothian'!E21)</f>
        <v>-47662.934395572207</v>
      </c>
      <c r="F21" s="52">
        <f>SUM('Aberdeen City:West Lothian'!F21)</f>
        <v>-1076253.5601481381</v>
      </c>
      <c r="G21" s="52">
        <f>SUM('Aberdeen City:West Lothian'!G21)</f>
        <v>-118259.84138025</v>
      </c>
      <c r="H21" s="46"/>
      <c r="I21" s="47">
        <f>SUM(C21:G21)</f>
        <v>-1273436.4569639603</v>
      </c>
      <c r="K21" s="57">
        <f>K22-K18-K20</f>
        <v>-1273436.4569639601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-48261.526870000002</v>
      </c>
      <c r="D22" s="47">
        <f>SUM(D18,D20:D21)</f>
        <v>-438.59417000000002</v>
      </c>
      <c r="E22" s="47">
        <f>SUM(E18,E20:E21)</f>
        <v>-319802.93439557223</v>
      </c>
      <c r="F22" s="47">
        <f>SUM(F18,F20:F21)</f>
        <v>-3423253.5601481381</v>
      </c>
      <c r="G22" s="47">
        <f>SUM(G18,G20:G21)</f>
        <v>-123826.84138025</v>
      </c>
      <c r="H22" s="46"/>
      <c r="I22" s="47">
        <f>SUM(I18,I20:I21)</f>
        <v>-3915583.4569639601</v>
      </c>
      <c r="K22" s="51">
        <f>SUM('Aberdeen City:West Lothian'!K22)</f>
        <v>-3915583.4569639601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-47775.526870000002</v>
      </c>
      <c r="D24" s="47">
        <f>D22-D18</f>
        <v>-317.59417000000002</v>
      </c>
      <c r="E24" s="47">
        <f>E22-E18</f>
        <v>-317697.93439557223</v>
      </c>
      <c r="F24" s="47">
        <f>F22-F18</f>
        <v>-3413033.5601481381</v>
      </c>
      <c r="G24" s="47">
        <f>G22-G18</f>
        <v>-121471.84138025</v>
      </c>
      <c r="H24" s="46"/>
      <c r="I24" s="47">
        <f>I22-I18</f>
        <v>-3900296.4569639601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4589.2744200000016</v>
      </c>
      <c r="D26" s="50">
        <f>D13+D22</f>
        <v>589.57335979372397</v>
      </c>
      <c r="E26" s="50">
        <f>E13+E22</f>
        <v>673594.06560442783</v>
      </c>
      <c r="F26" s="50">
        <f>F13+F22</f>
        <v>104285.91404541489</v>
      </c>
      <c r="G26" s="50">
        <f>G13+G22</f>
        <v>16002.15861975</v>
      </c>
      <c r="H26" s="50">
        <f>H13</f>
        <v>2659172</v>
      </c>
      <c r="I26" s="50">
        <f>I13+I22</f>
        <v>3458232.9860493867</v>
      </c>
      <c r="K26" s="51">
        <f>SUM('Aberdeen City:West Lothian'!K26)</f>
        <v>3458232.9860493867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f>SUM('Aberdeen City:West Lothian'!F36)</f>
        <v>1194</v>
      </c>
      <c r="G36" s="46"/>
      <c r="H36" s="46"/>
      <c r="I36" s="46"/>
      <c r="K36" s="68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f>SUM('Aberdeen City:West Lothian'!C39)</f>
        <v>1161</v>
      </c>
      <c r="D39" s="52">
        <f>SUM('Aberdeen City:West Lothian'!D39)</f>
        <v>69</v>
      </c>
      <c r="E39" s="52">
        <f>SUM('Aberdeen City:West Lothian'!E39)</f>
        <v>194732</v>
      </c>
      <c r="F39" s="52">
        <f>SUM('Aberdeen City:West Lothian'!F39)</f>
        <v>1467330</v>
      </c>
      <c r="G39" s="52">
        <f>SUM('Aberdeen City:West Lothian'!G39)</f>
        <v>1725</v>
      </c>
      <c r="H39" s="46"/>
      <c r="I39" s="47">
        <f>SUM(C39:G39)</f>
        <v>1665017</v>
      </c>
      <c r="K39" s="68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f>SUM('Aberdeen City:West Lothian'!E42)</f>
        <v>9856</v>
      </c>
      <c r="F42" s="52">
        <f>SUM('Aberdeen City:West Lothian'!F42)</f>
        <v>120894</v>
      </c>
      <c r="G42" s="46"/>
      <c r="H42" s="46"/>
      <c r="I42" s="47">
        <f>SUM(E42:F42)</f>
        <v>130750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f>SUM('Aberdeen City:West Lothian'!E43)</f>
        <v>7042</v>
      </c>
      <c r="F43" s="52">
        <f>SUM('Aberdeen City:West Lothian'!F43)</f>
        <v>135732</v>
      </c>
      <c r="G43" s="46"/>
      <c r="H43" s="46"/>
      <c r="I43" s="47">
        <f>SUM(E43:F43)</f>
        <v>142774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f>SUM('Aberdeen City:West Lothian'!F49)</f>
        <v>2080699.9764844456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f>SUM('Aberdeen City:West Lothian'!F50)</f>
        <v>281609.33881284378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f>SUM('Aberdeen City:West Lothian'!F51)</f>
        <v>882945.83678896469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f>SUM('Aberdeen City:West Lothian'!F52)</f>
        <v>196129.20381344747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f>SUM('Aberdeen City:West Lothian'!F53)</f>
        <v>75935.118293851599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3517319.4741935534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f>SUM('Aberdeen City:West Lothian'!E57)</f>
        <v>250186</v>
      </c>
      <c r="F57" s="52">
        <f>SUM('Aberdeen City:West Lothian'!F57)</f>
        <v>395312</v>
      </c>
      <c r="G57" s="46"/>
      <c r="H57" s="46"/>
      <c r="I57" s="47">
        <f>SUM(E57:F57)</f>
        <v>645498</v>
      </c>
    </row>
    <row r="58" spans="2:22" s="42" customFormat="1" ht="16" customHeight="1">
      <c r="B58" s="26" t="s">
        <v>78</v>
      </c>
      <c r="C58" s="46"/>
      <c r="D58" s="46"/>
      <c r="E58" s="53">
        <f>SUM('Aberdeen City:West Lothian'!E58)</f>
        <v>287107</v>
      </c>
      <c r="F58" s="53">
        <f>SUM('Aberdeen City:West Lothian'!F58)</f>
        <v>1412040</v>
      </c>
      <c r="G58" s="46"/>
      <c r="H58" s="46"/>
      <c r="I58" s="47">
        <f>SUM(E58:F58)</f>
        <v>1699147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f>SUM('Aberdeen City:West Lothian'!E59)</f>
        <v>117178</v>
      </c>
      <c r="F59" s="52">
        <f>SUM('Aberdeen City:West Lothian'!F59)</f>
        <v>1231333</v>
      </c>
      <c r="G59" s="46"/>
      <c r="H59" s="46"/>
      <c r="I59" s="47">
        <f>SUM(E59:F59)</f>
        <v>1348511</v>
      </c>
    </row>
    <row r="60" spans="2:22" s="42" customFormat="1" ht="16" customHeight="1">
      <c r="B60" s="63" t="s">
        <v>87</v>
      </c>
      <c r="C60" s="46"/>
      <c r="D60" s="46"/>
      <c r="E60" s="46"/>
      <c r="F60" s="52">
        <f>SUM('Aberdeen City:West Lothian'!F60)</f>
        <v>969245</v>
      </c>
      <c r="G60" s="46"/>
      <c r="H60" s="46"/>
      <c r="I60" s="47">
        <f>F60</f>
        <v>969245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f>SUM('Aberdeen City:West Lothian'!E61)</f>
        <v>12958</v>
      </c>
      <c r="F61" s="46"/>
      <c r="G61" s="46"/>
      <c r="H61" s="46"/>
      <c r="I61" s="47">
        <f>E61</f>
        <v>12958</v>
      </c>
    </row>
    <row r="62" spans="2:22" s="42" customFormat="1" ht="16" customHeight="1">
      <c r="B62" s="62" t="s">
        <v>70</v>
      </c>
      <c r="C62" s="46"/>
      <c r="D62" s="46"/>
      <c r="E62" s="52">
        <f>SUM('Aberdeen City:West Lothian'!E62)</f>
        <v>124012</v>
      </c>
      <c r="F62" s="46"/>
      <c r="G62" s="46"/>
      <c r="H62" s="46"/>
      <c r="I62" s="47">
        <f>E62</f>
        <v>124012</v>
      </c>
    </row>
    <row r="63" spans="2:22" s="42" customFormat="1" ht="16" customHeight="1">
      <c r="B63" s="26" t="s">
        <v>60</v>
      </c>
      <c r="C63" s="46"/>
      <c r="D63" s="46"/>
      <c r="E63" s="53">
        <f>SUM('Aberdeen City:West Lothian'!E63)</f>
        <v>389626</v>
      </c>
      <c r="F63" s="53">
        <f>SUM('Aberdeen City:West Lothian'!F63)</f>
        <v>1481193</v>
      </c>
      <c r="G63" s="46"/>
      <c r="H63" s="46"/>
      <c r="I63" s="47">
        <f>SUM(E63:F63)</f>
        <v>1870819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f>SUM('Aberdeen City:West Lothian'!E64)</f>
        <v>14707</v>
      </c>
      <c r="F64" s="52">
        <f>SUM('Aberdeen City:West Lothian'!F64)</f>
        <v>993379</v>
      </c>
      <c r="G64" s="46"/>
      <c r="H64" s="46"/>
      <c r="I64" s="47">
        <f>SUM(E64:F64)</f>
        <v>1008086</v>
      </c>
    </row>
    <row r="65" spans="2:22" s="42" customFormat="1" ht="16" customHeight="1">
      <c r="B65" s="63" t="s">
        <v>88</v>
      </c>
      <c r="C65" s="46"/>
      <c r="D65" s="46"/>
      <c r="E65" s="46"/>
      <c r="F65" s="52">
        <f>SUM('Aberdeen City:West Lothian'!F65)</f>
        <v>597851</v>
      </c>
      <c r="G65" s="46"/>
      <c r="H65" s="46"/>
      <c r="I65" s="47">
        <f>F65</f>
        <v>597851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f>SUM('Aberdeen City:West Lothian'!E66)</f>
        <v>27342</v>
      </c>
      <c r="F66" s="52">
        <f>SUM('Aberdeen City:West Lothian'!F66)</f>
        <v>199365</v>
      </c>
      <c r="G66" s="46"/>
      <c r="H66" s="46"/>
      <c r="I66" s="47">
        <f>SUM(E66:F66)</f>
        <v>226707</v>
      </c>
    </row>
    <row r="67" spans="2:22" s="42" customFormat="1" ht="16" customHeight="1">
      <c r="B67" s="62" t="s">
        <v>72</v>
      </c>
      <c r="C67" s="46"/>
      <c r="D67" s="46"/>
      <c r="E67" s="52">
        <f>SUM('Aberdeen City:West Lothian'!E67)</f>
        <v>16772</v>
      </c>
      <c r="F67" s="46"/>
      <c r="G67" s="46"/>
      <c r="H67" s="46"/>
      <c r="I67" s="47">
        <f>E67</f>
        <v>16772</v>
      </c>
    </row>
    <row r="68" spans="2:22" s="42" customFormat="1" ht="16" customHeight="1">
      <c r="B68" s="62" t="s">
        <v>52</v>
      </c>
      <c r="C68" s="46"/>
      <c r="D68" s="46"/>
      <c r="E68" s="52">
        <f>SUM('Aberdeen City:West Lothian'!E68)</f>
        <v>235658</v>
      </c>
      <c r="F68" s="46"/>
      <c r="G68" s="46"/>
      <c r="H68" s="46"/>
      <c r="I68" s="47">
        <f>E68</f>
        <v>235658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f>SUM('Aberdeen City:West Lothian'!E72)</f>
        <v>232342</v>
      </c>
      <c r="F72" s="52">
        <f>SUM('Aberdeen City:West Lothian'!F72)</f>
        <v>309452</v>
      </c>
      <c r="G72" s="46"/>
      <c r="H72" s="46"/>
      <c r="I72" s="47">
        <f>SUM(E72:F72)</f>
        <v>541794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f>SUM('Aberdeen City:West Lothian'!E73)</f>
        <v>278809</v>
      </c>
      <c r="F73" s="53">
        <f>SUM('Aberdeen City:West Lothian'!F73)</f>
        <v>876429</v>
      </c>
      <c r="G73" s="46"/>
      <c r="H73" s="46"/>
      <c r="I73" s="47">
        <f>SUM(E73:F73)</f>
        <v>1155238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f>SUM('Aberdeen City:West Lothian'!F74)</f>
        <v>60164</v>
      </c>
      <c r="G74" s="46"/>
      <c r="H74" s="46"/>
      <c r="I74" s="47">
        <f>F74</f>
        <v>60164</v>
      </c>
    </row>
    <row r="75" spans="2:22" s="42" customFormat="1" ht="16" customHeight="1">
      <c r="B75" s="27" t="s">
        <v>58</v>
      </c>
      <c r="C75" s="46"/>
      <c r="D75" s="46"/>
      <c r="E75" s="46"/>
      <c r="F75" s="52">
        <f>SUM('Aberdeen City:West Lothian'!F75)</f>
        <v>618820</v>
      </c>
      <c r="G75" s="46"/>
      <c r="H75" s="46"/>
      <c r="I75" s="47">
        <f>F75</f>
        <v>618820</v>
      </c>
    </row>
    <row r="76" spans="2:22" s="42" customFormat="1" ht="16" customHeight="1">
      <c r="B76" s="28" t="s">
        <v>59</v>
      </c>
      <c r="C76" s="46"/>
      <c r="D76" s="46"/>
      <c r="E76" s="52">
        <f>SUM('Aberdeen City:West Lothian'!E76)</f>
        <v>113977</v>
      </c>
      <c r="F76" s="52">
        <f>SUM('Aberdeen City:West Lothian'!F76)</f>
        <v>760157</v>
      </c>
      <c r="G76" s="46"/>
      <c r="H76" s="46"/>
      <c r="I76" s="47">
        <f>SUM(E76:F76)</f>
        <v>874134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f>SUM('Aberdeen City:West Lothian'!F77)</f>
        <v>91950</v>
      </c>
      <c r="G77" s="46"/>
      <c r="H77" s="46"/>
      <c r="I77" s="47">
        <f>F77</f>
        <v>91950</v>
      </c>
    </row>
    <row r="78" spans="2:22" s="42" customFormat="1" ht="16" customHeight="1">
      <c r="B78" s="29" t="s">
        <v>84</v>
      </c>
      <c r="C78" s="46"/>
      <c r="D78" s="46"/>
      <c r="E78" s="46"/>
      <c r="F78" s="52">
        <f>SUM('Aberdeen City:West Lothian'!F78)</f>
        <v>43531</v>
      </c>
      <c r="G78" s="46"/>
      <c r="H78" s="46"/>
      <c r="I78" s="47">
        <f>F78</f>
        <v>43531</v>
      </c>
    </row>
    <row r="79" spans="2:22" s="42" customFormat="1" ht="16" customHeight="1">
      <c r="B79" s="29" t="s">
        <v>85</v>
      </c>
      <c r="C79" s="46"/>
      <c r="D79" s="46"/>
      <c r="E79" s="46"/>
      <c r="F79" s="52">
        <f>SUM('Aberdeen City:West Lothian'!F79)</f>
        <v>1671</v>
      </c>
      <c r="G79" s="46"/>
      <c r="H79" s="46"/>
      <c r="I79" s="47">
        <f>F79</f>
        <v>1671</v>
      </c>
    </row>
    <row r="80" spans="2:22" s="42" customFormat="1" ht="16" customHeight="1">
      <c r="B80" s="29" t="s">
        <v>82</v>
      </c>
      <c r="C80" s="46"/>
      <c r="D80" s="46"/>
      <c r="E80" s="46"/>
      <c r="F80" s="52">
        <f>SUM('Aberdeen City:West Lothian'!F80)</f>
        <v>1437</v>
      </c>
      <c r="G80" s="46"/>
      <c r="H80" s="46"/>
      <c r="I80" s="47">
        <f>F80</f>
        <v>1437</v>
      </c>
    </row>
    <row r="81" spans="2:11" s="42" customFormat="1" ht="16" customHeight="1">
      <c r="B81" s="29" t="s">
        <v>86</v>
      </c>
      <c r="C81" s="46"/>
      <c r="D81" s="46"/>
      <c r="E81" s="46"/>
      <c r="F81" s="52">
        <f>SUM('Aberdeen City:West Lothian'!F81)</f>
        <v>404</v>
      </c>
      <c r="G81" s="46"/>
      <c r="H81" s="46"/>
      <c r="I81" s="47">
        <f>F81</f>
        <v>404</v>
      </c>
    </row>
    <row r="82" spans="2:11" s="42" customFormat="1" ht="16" customHeight="1">
      <c r="B82" s="28" t="s">
        <v>71</v>
      </c>
      <c r="C82" s="46"/>
      <c r="D82" s="46"/>
      <c r="E82" s="52">
        <f>SUM('Aberdeen City:West Lothian'!E82)</f>
        <v>12848</v>
      </c>
      <c r="F82" s="46"/>
      <c r="G82" s="46"/>
      <c r="H82" s="46"/>
      <c r="I82" s="47">
        <f>E82</f>
        <v>12848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f>SUM('Aberdeen City:West Lothian'!E83)</f>
        <v>122063</v>
      </c>
      <c r="F83" s="46"/>
      <c r="G83" s="46"/>
      <c r="H83" s="46"/>
      <c r="I83" s="47">
        <f>E83</f>
        <v>122063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f>SUM('Aberdeen City:West Lothian'!E84)</f>
        <v>365091</v>
      </c>
      <c r="F84" s="53">
        <f>SUM('Aberdeen City:West Lothian'!F84)</f>
        <v>1014962</v>
      </c>
      <c r="G84" s="46"/>
      <c r="H84" s="46"/>
      <c r="I84" s="47">
        <f>SUM(E84:F84)</f>
        <v>1380053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f>SUM('Aberdeen City:West Lothian'!E85)</f>
        <v>12570</v>
      </c>
      <c r="F85" s="52">
        <f>SUM('Aberdeen City:West Lothian'!F85)</f>
        <v>714414</v>
      </c>
      <c r="G85" s="46"/>
      <c r="H85" s="46"/>
      <c r="I85" s="47">
        <f>SUM(E85:F85)</f>
        <v>726984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f>SUM('Aberdeen City:West Lothian'!F86)</f>
        <v>80931</v>
      </c>
      <c r="G86" s="46"/>
      <c r="H86" s="46"/>
      <c r="I86" s="47">
        <f>F86</f>
        <v>80931</v>
      </c>
    </row>
    <row r="87" spans="2:11" s="42" customFormat="1" ht="16" customHeight="1">
      <c r="B87" s="30" t="s">
        <v>95</v>
      </c>
      <c r="C87" s="46"/>
      <c r="D87" s="46"/>
      <c r="E87" s="46"/>
      <c r="F87" s="52">
        <f>SUM('Aberdeen City:West Lothian'!F87)</f>
        <v>390011</v>
      </c>
      <c r="G87" s="46"/>
      <c r="H87" s="46"/>
      <c r="I87" s="47">
        <f>F87</f>
        <v>390011</v>
      </c>
    </row>
    <row r="88" spans="2:11" s="42" customFormat="1" ht="16" customHeight="1">
      <c r="B88" s="31" t="s">
        <v>89</v>
      </c>
      <c r="C88" s="46"/>
      <c r="D88" s="46"/>
      <c r="E88" s="46"/>
      <c r="F88" s="52">
        <f>SUM('Aberdeen City:West Lothian'!F88)</f>
        <v>49427</v>
      </c>
      <c r="G88" s="46"/>
      <c r="H88" s="46"/>
      <c r="I88" s="47">
        <f>F88</f>
        <v>49427</v>
      </c>
    </row>
    <row r="89" spans="2:11" s="42" customFormat="1" ht="16" customHeight="1">
      <c r="B89" s="31" t="s">
        <v>88</v>
      </c>
      <c r="C89" s="46"/>
      <c r="D89" s="46"/>
      <c r="E89" s="46"/>
      <c r="F89" s="52">
        <f>SUM('Aberdeen City:West Lothian'!F89)</f>
        <v>465336</v>
      </c>
      <c r="G89" s="46"/>
      <c r="H89" s="46"/>
      <c r="I89" s="47">
        <f>F89</f>
        <v>465336</v>
      </c>
    </row>
    <row r="90" spans="2:11" s="42" customFormat="1" ht="16" customHeight="1">
      <c r="B90" s="32" t="s">
        <v>55</v>
      </c>
      <c r="C90" s="46"/>
      <c r="D90" s="46"/>
      <c r="E90" s="52">
        <f>SUM('Aberdeen City:West Lothian'!E90)</f>
        <v>25126</v>
      </c>
      <c r="F90" s="52">
        <f>SUM('Aberdeen City:West Lothian'!F90)</f>
        <v>165062</v>
      </c>
      <c r="G90" s="46"/>
      <c r="H90" s="46"/>
      <c r="I90" s="47">
        <f>SUM(E90:F90)</f>
        <v>190188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f>SUM('Aberdeen City:West Lothian'!E91)</f>
        <v>1197</v>
      </c>
      <c r="F91" s="52">
        <f>SUM('Aberdeen City:West Lothian'!F91)</f>
        <v>27687</v>
      </c>
      <c r="G91" s="46"/>
      <c r="H91" s="46"/>
      <c r="I91" s="47">
        <f>SUM(E91:F91)</f>
        <v>28884</v>
      </c>
    </row>
    <row r="92" spans="2:11" s="42" customFormat="1" ht="16" customHeight="1">
      <c r="B92" s="35" t="s">
        <v>74</v>
      </c>
      <c r="C92" s="46"/>
      <c r="D92" s="46"/>
      <c r="E92" s="52">
        <f>SUM('Aberdeen City:West Lothian'!E92)</f>
        <v>11033</v>
      </c>
      <c r="F92" s="52">
        <f>SUM('Aberdeen City:West Lothian'!F92)</f>
        <v>15699</v>
      </c>
      <c r="G92" s="46"/>
      <c r="H92" s="46"/>
      <c r="I92" s="47">
        <f>SUM(E92:F92)</f>
        <v>26732</v>
      </c>
    </row>
    <row r="93" spans="2:11" s="42" customFormat="1" ht="16" customHeight="1">
      <c r="B93" s="35" t="s">
        <v>62</v>
      </c>
      <c r="C93" s="46"/>
      <c r="D93" s="46"/>
      <c r="E93" s="46"/>
      <c r="F93" s="52">
        <f>SUM('Aberdeen City:West Lothian'!F93)</f>
        <v>7531</v>
      </c>
      <c r="G93" s="46"/>
      <c r="H93" s="46"/>
      <c r="I93" s="47">
        <f>F93</f>
        <v>7531</v>
      </c>
    </row>
    <row r="94" spans="2:11" s="42" customFormat="1" ht="16" customHeight="1">
      <c r="B94" s="62" t="s">
        <v>72</v>
      </c>
      <c r="C94" s="46"/>
      <c r="D94" s="46"/>
      <c r="E94" s="52">
        <f>SUM('Aberdeen City:West Lothian'!E94)</f>
        <v>16207</v>
      </c>
      <c r="F94" s="46"/>
      <c r="G94" s="46"/>
      <c r="H94" s="46"/>
      <c r="I94" s="47">
        <f>E94</f>
        <v>16207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f>SUM('Aberdeen City:West Lothian'!E95)</f>
        <v>230812</v>
      </c>
      <c r="F95" s="46"/>
      <c r="G95" s="46"/>
      <c r="H95" s="46"/>
      <c r="I95" s="47">
        <f>E95</f>
        <v>230812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f>SUM('Aberdeen City:West Lothian'!E99)</f>
        <v>-669</v>
      </c>
      <c r="F99" s="52">
        <f>SUM('Aberdeen City:West Lothian'!F99)</f>
        <v>-457</v>
      </c>
      <c r="G99" s="46"/>
      <c r="H99" s="46"/>
      <c r="I99" s="47">
        <f>SUM(E99:F99)</f>
        <v>-1126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f>SUM('Aberdeen City:West Lothian'!E100)</f>
        <v>-477</v>
      </c>
      <c r="F100" s="53">
        <f>SUM('Aberdeen City:West Lothian'!F100)</f>
        <v>-190746</v>
      </c>
      <c r="G100" s="46"/>
      <c r="H100" s="46"/>
      <c r="I100" s="47">
        <f>SUM(E100:F100)</f>
        <v>-191223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f>SUM('Aberdeen City:West Lothian'!E101)</f>
        <v>-4524</v>
      </c>
      <c r="F101" s="53">
        <f>SUM('Aberdeen City:West Lothian'!F101)</f>
        <v>-35571</v>
      </c>
      <c r="G101" s="46"/>
      <c r="H101" s="46"/>
      <c r="I101" s="47">
        <f>SUM(E101:F101)</f>
        <v>-40095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f>SUM('Aberdeen City:West Lothian'!F102)</f>
        <v>-3055</v>
      </c>
      <c r="G102" s="46"/>
      <c r="H102" s="46"/>
      <c r="I102" s="47">
        <f>F102</f>
        <v>-3055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f>SUM('Aberdeen City:West Lothian'!F103)</f>
        <v>-483</v>
      </c>
      <c r="G103" s="46"/>
      <c r="H103" s="46"/>
      <c r="I103" s="47">
        <f>F103</f>
        <v>-483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32959</v>
      </c>
      <c r="F106" s="89">
        <f>F58-F59</f>
        <v>180707</v>
      </c>
      <c r="G106" s="90"/>
      <c r="H106" s="90"/>
      <c r="I106" s="89">
        <f>SUM(E106:F106)</f>
        <v>213666</v>
      </c>
    </row>
    <row r="107" spans="2:22" ht="14.5">
      <c r="B107" s="93"/>
      <c r="C107" s="88"/>
      <c r="D107" s="88"/>
      <c r="E107" s="89">
        <f>E63-SUM(E64,E66:E68)</f>
        <v>95147</v>
      </c>
      <c r="F107" s="89">
        <f>F63-SUM(F64,F66)</f>
        <v>288449</v>
      </c>
      <c r="G107" s="90"/>
      <c r="H107" s="90"/>
      <c r="I107" s="89">
        <f>SUM(E107:F107)</f>
        <v>383596</v>
      </c>
    </row>
    <row r="108" spans="2:22" ht="14.5">
      <c r="B108" s="93"/>
      <c r="C108" s="88"/>
      <c r="D108" s="88"/>
      <c r="E108" s="89">
        <f>E73-SUM(E76,E82:E83)</f>
        <v>29921</v>
      </c>
      <c r="F108" s="89">
        <f>F73-F76</f>
        <v>116272</v>
      </c>
      <c r="G108" s="90"/>
      <c r="H108" s="90"/>
      <c r="I108" s="89">
        <f>SUM(E108:F108)</f>
        <v>146193</v>
      </c>
    </row>
    <row r="109" spans="2:22" ht="14.5">
      <c r="B109" s="93"/>
      <c r="C109" s="88"/>
      <c r="D109" s="88"/>
      <c r="E109" s="89">
        <f>E84-SUM(E85,E90:E92,E94:E95)</f>
        <v>68146</v>
      </c>
      <c r="F109" s="89">
        <f>F84-SUM(F85, F90:F93)</f>
        <v>84569</v>
      </c>
      <c r="G109" s="90"/>
      <c r="H109" s="90"/>
      <c r="I109" s="89">
        <f>SUM(E109:F109)</f>
        <v>152715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64" priority="1">
      <formula>$E$3&lt;&gt;0</formula>
    </cfRule>
  </conditionalFormatting>
  <conditionalFormatting sqref="K9:L9 K11:L13 K18:L18 K26:L26 K20:L22">
    <cfRule type="expression" dxfId="163" priority="3">
      <formula>$L9&lt;&gt;0</formula>
    </cfRule>
  </conditionalFormatting>
  <conditionalFormatting sqref="K6:L7">
    <cfRule type="expression" dxfId="162" priority="2">
      <formula>SUM($L$9:$L$26)&lt;&gt;0</formula>
    </cfRule>
  </conditionalFormatting>
  <conditionalFormatting sqref="K36 K39 K54 K58 K60 K63 K65 E69:F69 K72:K73 K76 K82:K85 K90 K94:K95 E96:F96 K99:K102 E104:F104">
    <cfRule type="cellIs" dxfId="16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60" priority="8">
      <formula>VLOOKUP($B$3,#REF!, 9, FALSE)="No"</formula>
    </cfRule>
  </conditionalFormatting>
  <dataValidations count="4">
    <dataValidation type="list" allowBlank="1" showInputMessage="1" showErrorMessage="1" sqref="H3" xr:uid="{00000000-0002-0000-02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2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2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2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C9:G9 C11:G12 C18:G18 C20:G21 F36 C39:G39 E42:F43 F49:F53 E57:F59 F60 E61:E64 F63:F65 E66:F66 E67:E68 E72:F73 F74:F75 E76:F76 F77:F81 E82:E85 F84:F89 E90:F92 F93 E94:E95 E99:F101 F102:F103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33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0</v>
      </c>
      <c r="D9" s="52">
        <v>0</v>
      </c>
      <c r="E9" s="52">
        <v>113</v>
      </c>
      <c r="F9" s="52">
        <v>176</v>
      </c>
      <c r="G9" s="52">
        <v>56</v>
      </c>
      <c r="H9" s="46"/>
      <c r="I9" s="47">
        <f>SUM(C9:G9)</f>
        <v>345</v>
      </c>
      <c r="K9" s="57">
        <v>345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-395</v>
      </c>
      <c r="G11" s="52">
        <v>-12</v>
      </c>
      <c r="H11" s="46"/>
      <c r="I11" s="47">
        <f>SUM(C11:G11)</f>
        <v>-407</v>
      </c>
      <c r="K11" s="57">
        <v>-407</v>
      </c>
      <c r="L11" s="57">
        <f>K11-I11</f>
        <v>0</v>
      </c>
    </row>
    <row r="12" spans="2:12" s="42" customFormat="1" ht="16" customHeight="1">
      <c r="B12" s="43" t="s">
        <v>100</v>
      </c>
      <c r="C12" s="52">
        <v>194</v>
      </c>
      <c r="D12" s="52">
        <v>22</v>
      </c>
      <c r="E12" s="52">
        <v>6843</v>
      </c>
      <c r="F12" s="52">
        <v>31858</v>
      </c>
      <c r="G12" s="52">
        <v>393</v>
      </c>
      <c r="H12" s="56">
        <v>21727</v>
      </c>
      <c r="I12" s="47">
        <f>SUM(C12:H12)</f>
        <v>61037</v>
      </c>
      <c r="K12" s="57">
        <f>K13-SUM(K9,K11)</f>
        <v>61037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194</v>
      </c>
      <c r="D13" s="47">
        <f>SUM(D9,D11:D12)</f>
        <v>22</v>
      </c>
      <c r="E13" s="47">
        <f>SUM(E9,E11:E12)</f>
        <v>6956</v>
      </c>
      <c r="F13" s="47">
        <f>SUM(F9,F11:F12)</f>
        <v>31639</v>
      </c>
      <c r="G13" s="47">
        <f>SUM(G9,G11:G12)</f>
        <v>437</v>
      </c>
      <c r="H13" s="47">
        <f>H12</f>
        <v>21727</v>
      </c>
      <c r="I13" s="47">
        <f>SUM(I9,I11:I12)</f>
        <v>60975</v>
      </c>
      <c r="K13" s="51">
        <v>60975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194</v>
      </c>
      <c r="D15" s="47">
        <f>D13+D18</f>
        <v>22</v>
      </c>
      <c r="E15" s="47">
        <f>E13+E18</f>
        <v>6921</v>
      </c>
      <c r="F15" s="47">
        <f>F13+F18</f>
        <v>31639</v>
      </c>
      <c r="G15" s="47">
        <f>G13+G18</f>
        <v>437</v>
      </c>
      <c r="H15" s="47">
        <f>H13</f>
        <v>21727</v>
      </c>
      <c r="I15" s="47">
        <f>I13+I18</f>
        <v>60940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-35</v>
      </c>
      <c r="F18" s="52">
        <v>0</v>
      </c>
      <c r="G18" s="52">
        <v>0</v>
      </c>
      <c r="H18" s="46"/>
      <c r="I18" s="47">
        <f>SUM(C18:G18)</f>
        <v>-35</v>
      </c>
      <c r="K18" s="57">
        <v>-35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-23018</v>
      </c>
      <c r="G20" s="52">
        <v>0</v>
      </c>
      <c r="H20" s="46"/>
      <c r="I20" s="47">
        <f>SUM(C20:G20)</f>
        <v>-23018</v>
      </c>
      <c r="K20" s="57">
        <v>-23018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-23</v>
      </c>
      <c r="D21" s="52">
        <v>-21</v>
      </c>
      <c r="E21" s="52">
        <v>-65</v>
      </c>
      <c r="F21" s="52">
        <v>-7183</v>
      </c>
      <c r="G21" s="52">
        <v>-328</v>
      </c>
      <c r="H21" s="46"/>
      <c r="I21" s="47">
        <f>SUM(C21:G21)</f>
        <v>-7620</v>
      </c>
      <c r="K21" s="57">
        <f>K22-K18-K20</f>
        <v>-7620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-23</v>
      </c>
      <c r="D22" s="47">
        <f>SUM(D18,D20:D21)</f>
        <v>-21</v>
      </c>
      <c r="E22" s="47">
        <f>SUM(E18,E20:E21)</f>
        <v>-100</v>
      </c>
      <c r="F22" s="47">
        <f>SUM(F18,F20:F21)</f>
        <v>-30201</v>
      </c>
      <c r="G22" s="47">
        <f>SUM(G18,G20:G21)</f>
        <v>-328</v>
      </c>
      <c r="H22" s="46"/>
      <c r="I22" s="47">
        <f>SUM(I18,I20:I21)</f>
        <v>-30673</v>
      </c>
      <c r="K22" s="51">
        <v>-30673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-23</v>
      </c>
      <c r="D24" s="47">
        <f>D22-D18</f>
        <v>-21</v>
      </c>
      <c r="E24" s="47">
        <f>E22-E18</f>
        <v>-65</v>
      </c>
      <c r="F24" s="47">
        <f>F22-F18</f>
        <v>-30201</v>
      </c>
      <c r="G24" s="47">
        <f>G22-G18</f>
        <v>-328</v>
      </c>
      <c r="H24" s="46"/>
      <c r="I24" s="47">
        <f>I22-I18</f>
        <v>-30638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171</v>
      </c>
      <c r="D26" s="50">
        <f>D13+D22</f>
        <v>1</v>
      </c>
      <c r="E26" s="50">
        <f>E13+E22</f>
        <v>6856</v>
      </c>
      <c r="F26" s="50">
        <f>F13+F22</f>
        <v>1438</v>
      </c>
      <c r="G26" s="50">
        <f>G13+G22</f>
        <v>109</v>
      </c>
      <c r="H26" s="50">
        <f>H13</f>
        <v>21727</v>
      </c>
      <c r="I26" s="50">
        <f>I13+I22</f>
        <v>30302</v>
      </c>
      <c r="K26" s="51">
        <v>30302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46"/>
      <c r="I39" s="47">
        <f>SUM(C39:G39)</f>
        <v>0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133</v>
      </c>
      <c r="F42" s="52">
        <v>1530</v>
      </c>
      <c r="G42" s="46"/>
      <c r="H42" s="46"/>
      <c r="I42" s="47">
        <f>SUM(E42:F42)</f>
        <v>1663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12</v>
      </c>
      <c r="G43" s="46"/>
      <c r="H43" s="46"/>
      <c r="I43" s="47">
        <f>SUM(E43:F43)</f>
        <v>12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19701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2808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7422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1367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341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31639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2035</v>
      </c>
      <c r="F57" s="52">
        <v>3746</v>
      </c>
      <c r="G57" s="46"/>
      <c r="H57" s="46"/>
      <c r="I57" s="47">
        <f>SUM(E57:F57)</f>
        <v>5781</v>
      </c>
    </row>
    <row r="58" spans="2:22" s="42" customFormat="1" ht="16" customHeight="1">
      <c r="B58" s="26" t="s">
        <v>78</v>
      </c>
      <c r="C58" s="46"/>
      <c r="D58" s="46"/>
      <c r="E58" s="53">
        <v>2699</v>
      </c>
      <c r="F58" s="53">
        <v>16439</v>
      </c>
      <c r="G58" s="46"/>
      <c r="H58" s="46"/>
      <c r="I58" s="47">
        <f>SUM(E58:F58)</f>
        <v>19138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2290</v>
      </c>
      <c r="F59" s="52">
        <v>12735</v>
      </c>
      <c r="G59" s="46"/>
      <c r="H59" s="46"/>
      <c r="I59" s="47">
        <f>SUM(E59:F59)</f>
        <v>15025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10917</v>
      </c>
      <c r="G60" s="46"/>
      <c r="H60" s="46"/>
      <c r="I60" s="47">
        <f>F60</f>
        <v>10917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0</v>
      </c>
      <c r="F61" s="46"/>
      <c r="G61" s="46"/>
      <c r="H61" s="46"/>
      <c r="I61" s="47">
        <f>E61</f>
        <v>0</v>
      </c>
    </row>
    <row r="62" spans="2:22" s="42" customFormat="1" ht="16" customHeight="1">
      <c r="B62" s="62" t="s">
        <v>70</v>
      </c>
      <c r="C62" s="46"/>
      <c r="D62" s="46"/>
      <c r="E62" s="52">
        <v>317</v>
      </c>
      <c r="F62" s="46"/>
      <c r="G62" s="46"/>
      <c r="H62" s="46"/>
      <c r="I62" s="47">
        <f>E62</f>
        <v>317</v>
      </c>
    </row>
    <row r="63" spans="2:22" s="42" customFormat="1" ht="16" customHeight="1">
      <c r="B63" s="26" t="s">
        <v>60</v>
      </c>
      <c r="C63" s="46"/>
      <c r="D63" s="46"/>
      <c r="E63" s="53">
        <v>1940</v>
      </c>
      <c r="F63" s="53">
        <v>10108</v>
      </c>
      <c r="G63" s="46"/>
      <c r="H63" s="46"/>
      <c r="I63" s="47">
        <f>SUM(E63:F63)</f>
        <v>12048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0</v>
      </c>
      <c r="F64" s="52">
        <v>4898</v>
      </c>
      <c r="G64" s="46"/>
      <c r="H64" s="46"/>
      <c r="I64" s="47">
        <f>SUM(E64:F64)</f>
        <v>4898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4365</v>
      </c>
      <c r="G65" s="46"/>
      <c r="H65" s="46"/>
      <c r="I65" s="47">
        <f>F65</f>
        <v>4365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596</v>
      </c>
      <c r="F66" s="52">
        <v>3620</v>
      </c>
      <c r="G66" s="46"/>
      <c r="H66" s="46"/>
      <c r="I66" s="47">
        <f>SUM(E66:F66)</f>
        <v>4216</v>
      </c>
    </row>
    <row r="67" spans="2:22" s="42" customFormat="1" ht="16" customHeight="1">
      <c r="B67" s="62" t="s">
        <v>72</v>
      </c>
      <c r="C67" s="46"/>
      <c r="D67" s="46"/>
      <c r="E67" s="52">
        <v>92</v>
      </c>
      <c r="F67" s="46"/>
      <c r="G67" s="46"/>
      <c r="H67" s="46"/>
      <c r="I67" s="47">
        <f>E67</f>
        <v>92</v>
      </c>
    </row>
    <row r="68" spans="2:22" s="42" customFormat="1" ht="16" customHeight="1">
      <c r="B68" s="62" t="s">
        <v>52</v>
      </c>
      <c r="C68" s="46"/>
      <c r="D68" s="46"/>
      <c r="E68" s="52">
        <v>770</v>
      </c>
      <c r="F68" s="46"/>
      <c r="G68" s="46"/>
      <c r="H68" s="46"/>
      <c r="I68" s="47">
        <f>E68</f>
        <v>770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2014</v>
      </c>
      <c r="F72" s="52">
        <v>3625</v>
      </c>
      <c r="G72" s="46"/>
      <c r="H72" s="46"/>
      <c r="I72" s="47">
        <f>SUM(E72:F72)</f>
        <v>5639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2696</v>
      </c>
      <c r="F73" s="53">
        <v>10401</v>
      </c>
      <c r="G73" s="46"/>
      <c r="H73" s="46"/>
      <c r="I73" s="47">
        <f>SUM(E73:F73)</f>
        <v>13097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855</v>
      </c>
      <c r="G74" s="46"/>
      <c r="H74" s="46"/>
      <c r="I74" s="47">
        <f>F74</f>
        <v>855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5698</v>
      </c>
      <c r="G75" s="46"/>
      <c r="H75" s="46"/>
      <c r="I75" s="47">
        <f>F75</f>
        <v>5698</v>
      </c>
    </row>
    <row r="76" spans="2:22" s="42" customFormat="1" ht="16" customHeight="1">
      <c r="B76" s="28" t="s">
        <v>59</v>
      </c>
      <c r="C76" s="46"/>
      <c r="D76" s="46"/>
      <c r="E76" s="52">
        <v>2290</v>
      </c>
      <c r="F76" s="52">
        <v>7112</v>
      </c>
      <c r="G76" s="46"/>
      <c r="H76" s="46"/>
      <c r="I76" s="47">
        <f>SUM(E76:F76)</f>
        <v>9402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0</v>
      </c>
      <c r="G77" s="46"/>
      <c r="H77" s="46"/>
      <c r="I77" s="47">
        <f>F77</f>
        <v>0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204</v>
      </c>
      <c r="G78" s="46"/>
      <c r="H78" s="46"/>
      <c r="I78" s="47">
        <f>F78</f>
        <v>204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0</v>
      </c>
      <c r="F82" s="46"/>
      <c r="G82" s="46"/>
      <c r="H82" s="46"/>
      <c r="I82" s="47">
        <f>E82</f>
        <v>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317</v>
      </c>
      <c r="F83" s="46"/>
      <c r="G83" s="46"/>
      <c r="H83" s="46"/>
      <c r="I83" s="47">
        <f>E83</f>
        <v>317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1899</v>
      </c>
      <c r="F84" s="53">
        <v>9337</v>
      </c>
      <c r="G84" s="46"/>
      <c r="H84" s="46"/>
      <c r="I84" s="47">
        <f>SUM(E84:F84)</f>
        <v>11236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0</v>
      </c>
      <c r="F85" s="52">
        <v>4435</v>
      </c>
      <c r="G85" s="46"/>
      <c r="H85" s="46"/>
      <c r="I85" s="47">
        <f>SUM(E85:F85)</f>
        <v>4435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2</v>
      </c>
      <c r="G86" s="46"/>
      <c r="H86" s="46"/>
      <c r="I86" s="47">
        <f>F86</f>
        <v>2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3083</v>
      </c>
      <c r="G87" s="46"/>
      <c r="H87" s="46"/>
      <c r="I87" s="47">
        <f>F87</f>
        <v>3083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360</v>
      </c>
      <c r="G88" s="46"/>
      <c r="H88" s="46"/>
      <c r="I88" s="47">
        <f>F88</f>
        <v>360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3930</v>
      </c>
      <c r="G89" s="46"/>
      <c r="H89" s="46"/>
      <c r="I89" s="47">
        <f>F89</f>
        <v>3930</v>
      </c>
    </row>
    <row r="90" spans="2:11" s="42" customFormat="1" ht="16" customHeight="1">
      <c r="B90" s="32" t="s">
        <v>55</v>
      </c>
      <c r="C90" s="46"/>
      <c r="D90" s="46"/>
      <c r="E90" s="52">
        <v>596</v>
      </c>
      <c r="F90" s="52">
        <v>3512</v>
      </c>
      <c r="G90" s="46"/>
      <c r="H90" s="46"/>
      <c r="I90" s="47">
        <f>SUM(E90:F90)</f>
        <v>4108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29</v>
      </c>
      <c r="F91" s="52">
        <v>450</v>
      </c>
      <c r="G91" s="46"/>
      <c r="H91" s="46"/>
      <c r="I91" s="47">
        <f>SUM(E91:F91)</f>
        <v>479</v>
      </c>
    </row>
    <row r="92" spans="2:11" s="42" customFormat="1" ht="16" customHeight="1">
      <c r="B92" s="35" t="s">
        <v>74</v>
      </c>
      <c r="C92" s="46"/>
      <c r="D92" s="46"/>
      <c r="E92" s="52">
        <v>1</v>
      </c>
      <c r="F92" s="52">
        <v>44</v>
      </c>
      <c r="G92" s="46"/>
      <c r="H92" s="46"/>
      <c r="I92" s="47">
        <f>SUM(E92:F92)</f>
        <v>45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465</v>
      </c>
      <c r="G93" s="46"/>
      <c r="H93" s="46"/>
      <c r="I93" s="47">
        <f>F93</f>
        <v>465</v>
      </c>
    </row>
    <row r="94" spans="2:11" s="42" customFormat="1" ht="16" customHeight="1">
      <c r="B94" s="62" t="s">
        <v>72</v>
      </c>
      <c r="C94" s="46"/>
      <c r="D94" s="46"/>
      <c r="E94" s="52">
        <v>92</v>
      </c>
      <c r="F94" s="46"/>
      <c r="G94" s="46"/>
      <c r="H94" s="46"/>
      <c r="I94" s="47">
        <f>E94</f>
        <v>92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770</v>
      </c>
      <c r="F95" s="46"/>
      <c r="G95" s="46"/>
      <c r="H95" s="46"/>
      <c r="I95" s="47">
        <f>E95</f>
        <v>770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-2674</v>
      </c>
      <c r="G100" s="46"/>
      <c r="H100" s="46"/>
      <c r="I100" s="47">
        <f>SUM(E100:F100)</f>
        <v>-2674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-340</v>
      </c>
      <c r="G101" s="46"/>
      <c r="H101" s="46"/>
      <c r="I101" s="47">
        <f>SUM(E101:F101)</f>
        <v>-340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92</v>
      </c>
      <c r="F106" s="89">
        <f>F58-F59</f>
        <v>3704</v>
      </c>
      <c r="G106" s="90"/>
      <c r="H106" s="90"/>
      <c r="I106" s="89">
        <f>SUM(E106:F106)</f>
        <v>3796</v>
      </c>
    </row>
    <row r="107" spans="2:22" ht="14.5">
      <c r="B107" s="93"/>
      <c r="C107" s="88"/>
      <c r="D107" s="88"/>
      <c r="E107" s="89">
        <f>E63-SUM(E64,E66:E68)</f>
        <v>482</v>
      </c>
      <c r="F107" s="89">
        <f>F63-SUM(F64,F66)</f>
        <v>1590</v>
      </c>
      <c r="G107" s="90"/>
      <c r="H107" s="90"/>
      <c r="I107" s="89">
        <f>SUM(E107:F107)</f>
        <v>2072</v>
      </c>
    </row>
    <row r="108" spans="2:22" ht="14.5">
      <c r="B108" s="93"/>
      <c r="C108" s="88"/>
      <c r="D108" s="88"/>
      <c r="E108" s="89">
        <f>E73-SUM(E76,E82:E83)</f>
        <v>89</v>
      </c>
      <c r="F108" s="89">
        <f>F73-F76</f>
        <v>3289</v>
      </c>
      <c r="G108" s="90"/>
      <c r="H108" s="90"/>
      <c r="I108" s="89">
        <f>SUM(E108:F108)</f>
        <v>3378</v>
      </c>
    </row>
    <row r="109" spans="2:22" ht="14.5">
      <c r="B109" s="93"/>
      <c r="C109" s="88"/>
      <c r="D109" s="88"/>
      <c r="E109" s="89">
        <f>E84-SUM(E85,E90:E92,E94:E95)</f>
        <v>411</v>
      </c>
      <c r="F109" s="89">
        <f>F84-SUM(F85, F90:F93)</f>
        <v>431</v>
      </c>
      <c r="G109" s="90"/>
      <c r="H109" s="90"/>
      <c r="I109" s="89">
        <f>SUM(E109:F109)</f>
        <v>842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29" priority="1">
      <formula>$E$3&lt;&gt;0</formula>
    </cfRule>
  </conditionalFormatting>
  <conditionalFormatting sqref="K9:L9 K11:L13 K18:L18 K26:L26 K20:L22">
    <cfRule type="expression" dxfId="28" priority="3">
      <formula>$L9&lt;&gt;0</formula>
    </cfRule>
  </conditionalFormatting>
  <conditionalFormatting sqref="K6:L7">
    <cfRule type="expression" dxfId="27" priority="2">
      <formula>SUM($L$9:$L$26)&lt;&gt;0</formula>
    </cfRule>
  </conditionalFormatting>
  <conditionalFormatting sqref="K36 K39 K54 K58 K60 K63 K65 E69:F69 K72:K73 K76 K82:K85 K90 K94:K95 E96:F96 K99:K102 E104:F104">
    <cfRule type="cellIs" dxfId="2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25" priority="8">
      <formula>VLOOKUP($B$3,#REF!, 9, FALSE)="No"</formula>
    </cfRule>
  </conditionalFormatting>
  <dataValidations count="4">
    <dataValidation type="list" allowBlank="1" showInputMessage="1" showErrorMessage="1" sqref="H3" xr:uid="{00000000-0002-0000-1D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D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D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D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34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0</v>
      </c>
      <c r="D9" s="52">
        <v>0</v>
      </c>
      <c r="E9" s="52">
        <v>1079</v>
      </c>
      <c r="F9" s="52">
        <v>3629</v>
      </c>
      <c r="G9" s="52">
        <v>1</v>
      </c>
      <c r="H9" s="46"/>
      <c r="I9" s="47">
        <f>SUM(C9:G9)</f>
        <v>4709</v>
      </c>
      <c r="K9" s="57">
        <v>4709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-401</v>
      </c>
      <c r="G11" s="52">
        <v>0</v>
      </c>
      <c r="H11" s="46"/>
      <c r="I11" s="47">
        <f>SUM(C11:G11)</f>
        <v>-401</v>
      </c>
      <c r="K11" s="57">
        <v>-401</v>
      </c>
      <c r="L11" s="57">
        <f>K11-I11</f>
        <v>0</v>
      </c>
    </row>
    <row r="12" spans="2:12" s="42" customFormat="1" ht="16" customHeight="1">
      <c r="B12" s="43" t="s">
        <v>100</v>
      </c>
      <c r="C12" s="52">
        <v>52</v>
      </c>
      <c r="D12" s="52">
        <v>43</v>
      </c>
      <c r="E12" s="52">
        <v>20325</v>
      </c>
      <c r="F12" s="52">
        <v>82463</v>
      </c>
      <c r="G12" s="52">
        <v>2071</v>
      </c>
      <c r="H12" s="56">
        <v>77135</v>
      </c>
      <c r="I12" s="47">
        <f>SUM(C12:H12)</f>
        <v>182089</v>
      </c>
      <c r="K12" s="57">
        <f>K13-SUM(K9,K11)</f>
        <v>182089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52</v>
      </c>
      <c r="D13" s="47">
        <f>SUM(D9,D11:D12)</f>
        <v>43</v>
      </c>
      <c r="E13" s="47">
        <f>SUM(E9,E11:E12)</f>
        <v>21404</v>
      </c>
      <c r="F13" s="47">
        <f>SUM(F9,F11:F12)</f>
        <v>85691</v>
      </c>
      <c r="G13" s="47">
        <f>SUM(G9,G11:G12)</f>
        <v>2072</v>
      </c>
      <c r="H13" s="47">
        <f>H12</f>
        <v>77135</v>
      </c>
      <c r="I13" s="47">
        <f>SUM(I9,I11:I12)</f>
        <v>186397</v>
      </c>
      <c r="K13" s="51">
        <v>186397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52</v>
      </c>
      <c r="D15" s="47">
        <f>D13+D18</f>
        <v>43</v>
      </c>
      <c r="E15" s="47">
        <f>E13+E18</f>
        <v>21345</v>
      </c>
      <c r="F15" s="47">
        <f>F13+F18</f>
        <v>85566</v>
      </c>
      <c r="G15" s="47">
        <f>G13+G18</f>
        <v>2069</v>
      </c>
      <c r="H15" s="47">
        <f>H13</f>
        <v>77135</v>
      </c>
      <c r="I15" s="47">
        <f>I13+I18</f>
        <v>186210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-59</v>
      </c>
      <c r="F18" s="52">
        <v>-125</v>
      </c>
      <c r="G18" s="52">
        <v>-3</v>
      </c>
      <c r="H18" s="46"/>
      <c r="I18" s="47">
        <f>SUM(C18:G18)</f>
        <v>-187</v>
      </c>
      <c r="K18" s="57">
        <v>-187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-43</v>
      </c>
      <c r="D20" s="52">
        <v>0</v>
      </c>
      <c r="E20" s="52">
        <v>-16548</v>
      </c>
      <c r="F20" s="52">
        <v>-60143</v>
      </c>
      <c r="G20" s="52">
        <v>0</v>
      </c>
      <c r="H20" s="46"/>
      <c r="I20" s="47">
        <f>SUM(C20:G20)</f>
        <v>-76734</v>
      </c>
      <c r="K20" s="57">
        <v>-76734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-12</v>
      </c>
      <c r="D21" s="52">
        <v>0</v>
      </c>
      <c r="E21" s="52">
        <v>-5265</v>
      </c>
      <c r="F21" s="52">
        <v>-26321</v>
      </c>
      <c r="G21" s="52">
        <v>-1952</v>
      </c>
      <c r="H21" s="46"/>
      <c r="I21" s="47">
        <f>SUM(C21:G21)</f>
        <v>-33550</v>
      </c>
      <c r="K21" s="57">
        <f>K22-K18-K20</f>
        <v>-33550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-55</v>
      </c>
      <c r="D22" s="47">
        <f>SUM(D18,D20:D21)</f>
        <v>0</v>
      </c>
      <c r="E22" s="47">
        <f>SUM(E18,E20:E21)</f>
        <v>-21872</v>
      </c>
      <c r="F22" s="47">
        <f>SUM(F18,F20:F21)</f>
        <v>-86589</v>
      </c>
      <c r="G22" s="47">
        <f>SUM(G18,G20:G21)</f>
        <v>-1955</v>
      </c>
      <c r="H22" s="46"/>
      <c r="I22" s="47">
        <f>SUM(I18,I20:I21)</f>
        <v>-110471</v>
      </c>
      <c r="K22" s="51">
        <v>-110471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-55</v>
      </c>
      <c r="D24" s="47">
        <f>D22-D18</f>
        <v>0</v>
      </c>
      <c r="E24" s="47">
        <f>E22-E18</f>
        <v>-21813</v>
      </c>
      <c r="F24" s="47">
        <f>F22-F18</f>
        <v>-86464</v>
      </c>
      <c r="G24" s="47">
        <f>G22-G18</f>
        <v>-1952</v>
      </c>
      <c r="H24" s="46"/>
      <c r="I24" s="47">
        <f>I22-I18</f>
        <v>-110284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-3</v>
      </c>
      <c r="D26" s="50">
        <f>D13+D22</f>
        <v>43</v>
      </c>
      <c r="E26" s="50">
        <f>E13+E22</f>
        <v>-468</v>
      </c>
      <c r="F26" s="50">
        <f>F13+F22</f>
        <v>-898</v>
      </c>
      <c r="G26" s="50">
        <f>G13+G22</f>
        <v>117</v>
      </c>
      <c r="H26" s="50">
        <f>H13</f>
        <v>77135</v>
      </c>
      <c r="I26" s="50">
        <f>I13+I22</f>
        <v>75926</v>
      </c>
      <c r="K26" s="51">
        <v>75926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28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52</v>
      </c>
      <c r="D39" s="52">
        <v>0</v>
      </c>
      <c r="E39" s="52">
        <v>8415</v>
      </c>
      <c r="F39" s="52">
        <v>51196</v>
      </c>
      <c r="G39" s="52">
        <v>148</v>
      </c>
      <c r="H39" s="46"/>
      <c r="I39" s="47">
        <f>SUM(C39:G39)</f>
        <v>59811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243</v>
      </c>
      <c r="F42" s="52">
        <v>2094</v>
      </c>
      <c r="G42" s="46"/>
      <c r="H42" s="46"/>
      <c r="I42" s="47">
        <f>SUM(E42:F42)</f>
        <v>2337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1436</v>
      </c>
      <c r="G43" s="46"/>
      <c r="H43" s="46"/>
      <c r="I43" s="47">
        <f>SUM(E43:F43)</f>
        <v>1436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53686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4398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23099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3227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1156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85566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4009</v>
      </c>
      <c r="F57" s="52">
        <v>5197</v>
      </c>
      <c r="G57" s="46"/>
      <c r="H57" s="46"/>
      <c r="I57" s="47">
        <f>SUM(E57:F57)</f>
        <v>9206</v>
      </c>
    </row>
    <row r="58" spans="2:22" s="42" customFormat="1" ht="16" customHeight="1">
      <c r="B58" s="26" t="s">
        <v>78</v>
      </c>
      <c r="C58" s="46"/>
      <c r="D58" s="46"/>
      <c r="E58" s="53">
        <v>4731</v>
      </c>
      <c r="F58" s="53">
        <v>32515</v>
      </c>
      <c r="G58" s="46"/>
      <c r="H58" s="46"/>
      <c r="I58" s="47">
        <f>SUM(E58:F58)</f>
        <v>37246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2913</v>
      </c>
      <c r="F59" s="52">
        <v>30450</v>
      </c>
      <c r="G59" s="46"/>
      <c r="H59" s="46"/>
      <c r="I59" s="47">
        <f>SUM(E59:F59)</f>
        <v>33363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27427</v>
      </c>
      <c r="G60" s="46"/>
      <c r="H60" s="46"/>
      <c r="I60" s="47">
        <f>F60</f>
        <v>27427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1</v>
      </c>
      <c r="F61" s="46"/>
      <c r="G61" s="46"/>
      <c r="H61" s="46"/>
      <c r="I61" s="47">
        <f>E61</f>
        <v>1</v>
      </c>
    </row>
    <row r="62" spans="2:22" s="42" customFormat="1" ht="16" customHeight="1">
      <c r="B62" s="62" t="s">
        <v>70</v>
      </c>
      <c r="C62" s="46"/>
      <c r="D62" s="46"/>
      <c r="E62" s="52">
        <v>1817</v>
      </c>
      <c r="F62" s="46"/>
      <c r="G62" s="46"/>
      <c r="H62" s="46"/>
      <c r="I62" s="47">
        <f>E62</f>
        <v>1817</v>
      </c>
    </row>
    <row r="63" spans="2:22" s="42" customFormat="1" ht="16" customHeight="1">
      <c r="B63" s="26" t="s">
        <v>60</v>
      </c>
      <c r="C63" s="46"/>
      <c r="D63" s="46"/>
      <c r="E63" s="53">
        <v>11104</v>
      </c>
      <c r="F63" s="53">
        <v>42731</v>
      </c>
      <c r="G63" s="46"/>
      <c r="H63" s="46"/>
      <c r="I63" s="47">
        <f>SUM(E63:F63)</f>
        <v>53835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1078</v>
      </c>
      <c r="F64" s="52">
        <v>37140</v>
      </c>
      <c r="G64" s="46"/>
      <c r="H64" s="46"/>
      <c r="I64" s="47">
        <f>SUM(E64:F64)</f>
        <v>38218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18495</v>
      </c>
      <c r="G65" s="46"/>
      <c r="H65" s="46"/>
      <c r="I65" s="47">
        <f>F65</f>
        <v>18495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244</v>
      </c>
      <c r="F66" s="52">
        <v>3765</v>
      </c>
      <c r="G66" s="46"/>
      <c r="H66" s="46"/>
      <c r="I66" s="47">
        <f>SUM(E66:F66)</f>
        <v>4009</v>
      </c>
    </row>
    <row r="67" spans="2:22" s="42" customFormat="1" ht="16" customHeight="1">
      <c r="B67" s="62" t="s">
        <v>72</v>
      </c>
      <c r="C67" s="46"/>
      <c r="D67" s="46"/>
      <c r="E67" s="52">
        <v>1006</v>
      </c>
      <c r="F67" s="46"/>
      <c r="G67" s="46"/>
      <c r="H67" s="46"/>
      <c r="I67" s="47">
        <f>E67</f>
        <v>1006</v>
      </c>
    </row>
    <row r="68" spans="2:22" s="42" customFormat="1" ht="16" customHeight="1">
      <c r="B68" s="62" t="s">
        <v>52</v>
      </c>
      <c r="C68" s="46"/>
      <c r="D68" s="46"/>
      <c r="E68" s="52">
        <v>6085</v>
      </c>
      <c r="F68" s="46"/>
      <c r="G68" s="46"/>
      <c r="H68" s="46"/>
      <c r="I68" s="47">
        <f>E68</f>
        <v>6085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2954</v>
      </c>
      <c r="F72" s="52">
        <v>3943</v>
      </c>
      <c r="G72" s="46"/>
      <c r="H72" s="46"/>
      <c r="I72" s="47">
        <f>SUM(E72:F72)</f>
        <v>6897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3563</v>
      </c>
      <c r="F73" s="53">
        <v>19810</v>
      </c>
      <c r="G73" s="46"/>
      <c r="H73" s="46"/>
      <c r="I73" s="47">
        <f>SUM(E73:F73)</f>
        <v>23373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498</v>
      </c>
      <c r="G74" s="46"/>
      <c r="H74" s="46"/>
      <c r="I74" s="47">
        <f>F74</f>
        <v>498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17979</v>
      </c>
      <c r="G75" s="46"/>
      <c r="H75" s="46"/>
      <c r="I75" s="47">
        <f>F75</f>
        <v>17979</v>
      </c>
    </row>
    <row r="76" spans="2:22" s="42" customFormat="1" ht="16" customHeight="1">
      <c r="B76" s="28" t="s">
        <v>59</v>
      </c>
      <c r="C76" s="46"/>
      <c r="D76" s="46"/>
      <c r="E76" s="52">
        <v>2020</v>
      </c>
      <c r="F76" s="52">
        <v>18348</v>
      </c>
      <c r="G76" s="46"/>
      <c r="H76" s="46"/>
      <c r="I76" s="47">
        <f>SUM(E76:F76)</f>
        <v>20368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3841</v>
      </c>
      <c r="G77" s="46"/>
      <c r="H77" s="46"/>
      <c r="I77" s="47">
        <f>F77</f>
        <v>3841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1930</v>
      </c>
      <c r="G78" s="46"/>
      <c r="H78" s="46"/>
      <c r="I78" s="47">
        <f>F78</f>
        <v>1930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14</v>
      </c>
      <c r="G80" s="46"/>
      <c r="H80" s="46"/>
      <c r="I80" s="47">
        <f>F80</f>
        <v>14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1</v>
      </c>
      <c r="F82" s="46"/>
      <c r="G82" s="46"/>
      <c r="H82" s="46"/>
      <c r="I82" s="47">
        <f>E82</f>
        <v>1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1542</v>
      </c>
      <c r="F83" s="46"/>
      <c r="G83" s="46"/>
      <c r="H83" s="46"/>
      <c r="I83" s="47">
        <f>E83</f>
        <v>1542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7990</v>
      </c>
      <c r="F84" s="53">
        <v>31346</v>
      </c>
      <c r="G84" s="46"/>
      <c r="H84" s="46"/>
      <c r="I84" s="47">
        <f>SUM(E84:F84)</f>
        <v>39336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776</v>
      </c>
      <c r="F85" s="52">
        <v>26909</v>
      </c>
      <c r="G85" s="46"/>
      <c r="H85" s="46"/>
      <c r="I85" s="47">
        <f>SUM(E85:F85)</f>
        <v>27685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4924</v>
      </c>
      <c r="G86" s="46"/>
      <c r="H86" s="46"/>
      <c r="I86" s="47">
        <f>F86</f>
        <v>4924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12089</v>
      </c>
      <c r="G87" s="46"/>
      <c r="H87" s="46"/>
      <c r="I87" s="47">
        <f>F87</f>
        <v>12089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993</v>
      </c>
      <c r="G88" s="46"/>
      <c r="H88" s="46"/>
      <c r="I88" s="47">
        <f>F88</f>
        <v>993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12793</v>
      </c>
      <c r="G89" s="46"/>
      <c r="H89" s="46"/>
      <c r="I89" s="47">
        <f>F89</f>
        <v>12793</v>
      </c>
    </row>
    <row r="90" spans="2:11" s="42" customFormat="1" ht="16" customHeight="1">
      <c r="B90" s="32" t="s">
        <v>55</v>
      </c>
      <c r="C90" s="46"/>
      <c r="D90" s="46"/>
      <c r="E90" s="52">
        <v>185</v>
      </c>
      <c r="F90" s="52">
        <v>2831</v>
      </c>
      <c r="G90" s="46"/>
      <c r="H90" s="46"/>
      <c r="I90" s="47">
        <f>SUM(E90:F90)</f>
        <v>3016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610</v>
      </c>
      <c r="G91" s="46"/>
      <c r="H91" s="46"/>
      <c r="I91" s="47">
        <f>SUM(E91:F91)</f>
        <v>610</v>
      </c>
    </row>
    <row r="92" spans="2:11" s="42" customFormat="1" ht="16" customHeight="1">
      <c r="B92" s="35" t="s">
        <v>74</v>
      </c>
      <c r="C92" s="46"/>
      <c r="D92" s="46"/>
      <c r="E92" s="52">
        <v>291</v>
      </c>
      <c r="F92" s="52">
        <v>176</v>
      </c>
      <c r="G92" s="46"/>
      <c r="H92" s="46"/>
      <c r="I92" s="47">
        <f>SUM(E92:F92)</f>
        <v>467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763</v>
      </c>
      <c r="F94" s="46"/>
      <c r="G94" s="46"/>
      <c r="H94" s="46"/>
      <c r="I94" s="47">
        <f>E94</f>
        <v>763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4300</v>
      </c>
      <c r="F95" s="46"/>
      <c r="G95" s="46"/>
      <c r="H95" s="46"/>
      <c r="I95" s="47">
        <f>E95</f>
        <v>4300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-6047</v>
      </c>
      <c r="G100" s="46"/>
      <c r="H100" s="46"/>
      <c r="I100" s="47">
        <f>SUM(E100:F100)</f>
        <v>-6047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-285</v>
      </c>
      <c r="F101" s="53">
        <v>-1369</v>
      </c>
      <c r="G101" s="46"/>
      <c r="H101" s="46"/>
      <c r="I101" s="47">
        <f>SUM(E101:F101)</f>
        <v>-1654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0</v>
      </c>
      <c r="F106" s="89">
        <f>F58-F59</f>
        <v>2065</v>
      </c>
      <c r="G106" s="90"/>
      <c r="H106" s="90"/>
      <c r="I106" s="89">
        <f>SUM(E106:F106)</f>
        <v>2065</v>
      </c>
    </row>
    <row r="107" spans="2:22" ht="14.5">
      <c r="B107" s="93"/>
      <c r="C107" s="88"/>
      <c r="D107" s="88"/>
      <c r="E107" s="89">
        <f>E63-SUM(E64,E66:E68)</f>
        <v>2691</v>
      </c>
      <c r="F107" s="89">
        <f>F63-SUM(F64,F66)</f>
        <v>1826</v>
      </c>
      <c r="G107" s="90"/>
      <c r="H107" s="90"/>
      <c r="I107" s="89">
        <f>SUM(E107:F107)</f>
        <v>4517</v>
      </c>
    </row>
    <row r="108" spans="2:22" ht="14.5">
      <c r="B108" s="93"/>
      <c r="C108" s="88"/>
      <c r="D108" s="88"/>
      <c r="E108" s="89">
        <f>E73-SUM(E76,E82:E83)</f>
        <v>0</v>
      </c>
      <c r="F108" s="89">
        <f>F73-F76</f>
        <v>1462</v>
      </c>
      <c r="G108" s="90"/>
      <c r="H108" s="90"/>
      <c r="I108" s="89">
        <f>SUM(E108:F108)</f>
        <v>1462</v>
      </c>
    </row>
    <row r="109" spans="2:22" ht="14.5">
      <c r="B109" s="93"/>
      <c r="C109" s="88"/>
      <c r="D109" s="88"/>
      <c r="E109" s="89">
        <f>E84-SUM(E85,E90:E92,E94:E95)</f>
        <v>1675</v>
      </c>
      <c r="F109" s="89">
        <f>F84-SUM(F85, F90:F93)</f>
        <v>820</v>
      </c>
      <c r="G109" s="90"/>
      <c r="H109" s="90"/>
      <c r="I109" s="89">
        <f>SUM(E109:F109)</f>
        <v>2495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24" priority="1">
      <formula>$E$3&lt;&gt;0</formula>
    </cfRule>
  </conditionalFormatting>
  <conditionalFormatting sqref="K9:L9 K11:L13 K18:L18 K26:L26 K20:L22">
    <cfRule type="expression" dxfId="23" priority="3">
      <formula>$L9&lt;&gt;0</formula>
    </cfRule>
  </conditionalFormatting>
  <conditionalFormatting sqref="K6:L7">
    <cfRule type="expression" dxfId="22" priority="2">
      <formula>SUM($L$9:$L$26)&lt;&gt;0</formula>
    </cfRule>
  </conditionalFormatting>
  <conditionalFormatting sqref="K36 K39 K54 K58 K60 K63 K65 E69:F69 K72:K73 K76 K82:K85 K90 K94:K95 E96:F96 K99:K102 E104:F104">
    <cfRule type="cellIs" dxfId="2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20" priority="8">
      <formula>VLOOKUP($B$3,#REF!, 9, FALSE)="No"</formula>
    </cfRule>
  </conditionalFormatting>
  <dataValidations count="4">
    <dataValidation type="list" allowBlank="1" showInputMessage="1" showErrorMessage="1" sqref="H3" xr:uid="{00000000-0002-0000-1E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E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E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E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35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0</v>
      </c>
      <c r="D9" s="52">
        <v>0</v>
      </c>
      <c r="E9" s="52">
        <v>2104</v>
      </c>
      <c r="F9" s="52">
        <v>4210</v>
      </c>
      <c r="G9" s="52">
        <v>92</v>
      </c>
      <c r="H9" s="46"/>
      <c r="I9" s="47">
        <f>SUM(C9:G9)</f>
        <v>6406</v>
      </c>
      <c r="K9" s="57">
        <v>6406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-258</v>
      </c>
      <c r="F11" s="52">
        <v>-687</v>
      </c>
      <c r="G11" s="52">
        <v>-14</v>
      </c>
      <c r="H11" s="46"/>
      <c r="I11" s="47">
        <f>SUM(C11:G11)</f>
        <v>-959</v>
      </c>
      <c r="K11" s="57">
        <v>-959</v>
      </c>
      <c r="L11" s="57">
        <f>K11-I11</f>
        <v>0</v>
      </c>
    </row>
    <row r="12" spans="2:12" s="42" customFormat="1" ht="16" customHeight="1">
      <c r="B12" s="43" t="s">
        <v>100</v>
      </c>
      <c r="C12" s="52">
        <v>465</v>
      </c>
      <c r="D12" s="52">
        <v>1</v>
      </c>
      <c r="E12" s="52">
        <v>37885</v>
      </c>
      <c r="F12" s="52">
        <v>195620</v>
      </c>
      <c r="G12" s="52">
        <v>6345</v>
      </c>
      <c r="H12" s="56">
        <v>136616</v>
      </c>
      <c r="I12" s="47">
        <f>SUM(C12:H12)</f>
        <v>376932</v>
      </c>
      <c r="K12" s="57">
        <f>K13-SUM(K9,K11)</f>
        <v>376932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465</v>
      </c>
      <c r="D13" s="47">
        <f>SUM(D9,D11:D12)</f>
        <v>1</v>
      </c>
      <c r="E13" s="47">
        <f>SUM(E9,E11:E12)</f>
        <v>39731</v>
      </c>
      <c r="F13" s="47">
        <f>SUM(F9,F11:F12)</f>
        <v>199143</v>
      </c>
      <c r="G13" s="47">
        <f>SUM(G9,G11:G12)</f>
        <v>6423</v>
      </c>
      <c r="H13" s="47">
        <f>H12</f>
        <v>136616</v>
      </c>
      <c r="I13" s="47">
        <f>SUM(I9,I11:I12)</f>
        <v>382379</v>
      </c>
      <c r="K13" s="51">
        <v>382379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465</v>
      </c>
      <c r="D15" s="47">
        <f>D13+D18</f>
        <v>1</v>
      </c>
      <c r="E15" s="47">
        <f>E13+E18</f>
        <v>39731</v>
      </c>
      <c r="F15" s="47">
        <f>F13+F18</f>
        <v>198858</v>
      </c>
      <c r="G15" s="47">
        <f>G13+G18</f>
        <v>5868</v>
      </c>
      <c r="H15" s="47">
        <f>H13</f>
        <v>136616</v>
      </c>
      <c r="I15" s="47">
        <f>I13+I18</f>
        <v>381539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-285</v>
      </c>
      <c r="G18" s="52">
        <v>-555</v>
      </c>
      <c r="H18" s="46"/>
      <c r="I18" s="47">
        <f>SUM(C18:G18)</f>
        <v>-840</v>
      </c>
      <c r="K18" s="57">
        <v>-840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-136616</v>
      </c>
      <c r="G20" s="52">
        <v>0</v>
      </c>
      <c r="H20" s="46"/>
      <c r="I20" s="47">
        <f>SUM(C20:G20)</f>
        <v>-136616</v>
      </c>
      <c r="K20" s="57">
        <v>-136616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-28</v>
      </c>
      <c r="D21" s="52">
        <v>0</v>
      </c>
      <c r="E21" s="52">
        <v>-1167</v>
      </c>
      <c r="F21" s="52">
        <v>-67000</v>
      </c>
      <c r="G21" s="52">
        <v>-5205</v>
      </c>
      <c r="H21" s="46"/>
      <c r="I21" s="47">
        <f>SUM(C21:G21)</f>
        <v>-73400</v>
      </c>
      <c r="K21" s="57">
        <f>K22-K18-K20</f>
        <v>-73400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-28</v>
      </c>
      <c r="D22" s="47">
        <f>SUM(D18,D20:D21)</f>
        <v>0</v>
      </c>
      <c r="E22" s="47">
        <f>SUM(E18,E20:E21)</f>
        <v>-1167</v>
      </c>
      <c r="F22" s="47">
        <f>SUM(F18,F20:F21)</f>
        <v>-203901</v>
      </c>
      <c r="G22" s="47">
        <f>SUM(G18,G20:G21)</f>
        <v>-5760</v>
      </c>
      <c r="H22" s="46"/>
      <c r="I22" s="47">
        <f>SUM(I18,I20:I21)</f>
        <v>-210856</v>
      </c>
      <c r="K22" s="51">
        <v>-210856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-28</v>
      </c>
      <c r="D24" s="47">
        <f>D22-D18</f>
        <v>0</v>
      </c>
      <c r="E24" s="47">
        <f>E22-E18</f>
        <v>-1167</v>
      </c>
      <c r="F24" s="47">
        <f>F22-F18</f>
        <v>-203616</v>
      </c>
      <c r="G24" s="47">
        <f>G22-G18</f>
        <v>-5205</v>
      </c>
      <c r="H24" s="46"/>
      <c r="I24" s="47">
        <f>I22-I18</f>
        <v>-210016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437</v>
      </c>
      <c r="D26" s="50">
        <f>D13+D22</f>
        <v>1</v>
      </c>
      <c r="E26" s="50">
        <f>E13+E22</f>
        <v>38564</v>
      </c>
      <c r="F26" s="50">
        <f>F13+F22</f>
        <v>-4758</v>
      </c>
      <c r="G26" s="50">
        <f>G13+G22</f>
        <v>663</v>
      </c>
      <c r="H26" s="50">
        <f>H13</f>
        <v>136616</v>
      </c>
      <c r="I26" s="50">
        <f>I13+I22</f>
        <v>171523</v>
      </c>
      <c r="K26" s="51">
        <v>171523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7637</v>
      </c>
      <c r="F39" s="52">
        <v>97296</v>
      </c>
      <c r="G39" s="52">
        <v>127</v>
      </c>
      <c r="H39" s="46"/>
      <c r="I39" s="47">
        <f>SUM(C39:G39)</f>
        <v>105060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295</v>
      </c>
      <c r="F42" s="52">
        <v>7252</v>
      </c>
      <c r="G42" s="46"/>
      <c r="H42" s="46"/>
      <c r="I42" s="47">
        <f>SUM(E42:F42)</f>
        <v>7547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1004</v>
      </c>
      <c r="G43" s="46"/>
      <c r="H43" s="46"/>
      <c r="I43" s="47">
        <f>SUM(E43:F43)</f>
        <v>1004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134237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8352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46227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8497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1545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198858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9743</v>
      </c>
      <c r="F57" s="52">
        <v>14619</v>
      </c>
      <c r="G57" s="46"/>
      <c r="H57" s="46"/>
      <c r="I57" s="47">
        <f>SUM(E57:F57)</f>
        <v>24362</v>
      </c>
    </row>
    <row r="58" spans="2:22" s="42" customFormat="1" ht="16" customHeight="1">
      <c r="B58" s="26" t="s">
        <v>78</v>
      </c>
      <c r="C58" s="46"/>
      <c r="D58" s="46"/>
      <c r="E58" s="53">
        <v>12034</v>
      </c>
      <c r="F58" s="53">
        <v>100490</v>
      </c>
      <c r="G58" s="46"/>
      <c r="H58" s="46"/>
      <c r="I58" s="47">
        <f>SUM(E58:F58)</f>
        <v>112524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5959</v>
      </c>
      <c r="F59" s="52">
        <v>78520</v>
      </c>
      <c r="G59" s="46"/>
      <c r="H59" s="46"/>
      <c r="I59" s="47">
        <f>SUM(E59:F59)</f>
        <v>84479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63651</v>
      </c>
      <c r="G60" s="46"/>
      <c r="H60" s="46"/>
      <c r="I60" s="47">
        <f>F60</f>
        <v>63651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517</v>
      </c>
      <c r="F61" s="46"/>
      <c r="G61" s="46"/>
      <c r="H61" s="46"/>
      <c r="I61" s="47">
        <f>E61</f>
        <v>517</v>
      </c>
    </row>
    <row r="62" spans="2:22" s="42" customFormat="1" ht="16" customHeight="1">
      <c r="B62" s="62" t="s">
        <v>70</v>
      </c>
      <c r="C62" s="46"/>
      <c r="D62" s="46"/>
      <c r="E62" s="52">
        <v>4908</v>
      </c>
      <c r="F62" s="46"/>
      <c r="G62" s="46"/>
      <c r="H62" s="46"/>
      <c r="I62" s="47">
        <f>E62</f>
        <v>4908</v>
      </c>
    </row>
    <row r="63" spans="2:22" s="42" customFormat="1" ht="16" customHeight="1">
      <c r="B63" s="26" t="s">
        <v>60</v>
      </c>
      <c r="C63" s="46"/>
      <c r="D63" s="46"/>
      <c r="E63" s="53">
        <v>15811</v>
      </c>
      <c r="F63" s="53">
        <v>73087</v>
      </c>
      <c r="G63" s="46"/>
      <c r="H63" s="46"/>
      <c r="I63" s="47">
        <f>SUM(E63:F63)</f>
        <v>88898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525</v>
      </c>
      <c r="F64" s="52">
        <v>51966</v>
      </c>
      <c r="G64" s="46"/>
      <c r="H64" s="46"/>
      <c r="I64" s="47">
        <f>SUM(E64:F64)</f>
        <v>52491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44127</v>
      </c>
      <c r="G65" s="46"/>
      <c r="H65" s="46"/>
      <c r="I65" s="47">
        <f>F65</f>
        <v>44127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883</v>
      </c>
      <c r="F66" s="52">
        <v>13278</v>
      </c>
      <c r="G66" s="46"/>
      <c r="H66" s="46"/>
      <c r="I66" s="47">
        <f>SUM(E66:F66)</f>
        <v>14161</v>
      </c>
    </row>
    <row r="67" spans="2:22" s="42" customFormat="1" ht="16" customHeight="1">
      <c r="B67" s="62" t="s">
        <v>72</v>
      </c>
      <c r="C67" s="46"/>
      <c r="D67" s="46"/>
      <c r="E67" s="52">
        <v>1174</v>
      </c>
      <c r="F67" s="46"/>
      <c r="G67" s="46"/>
      <c r="H67" s="46"/>
      <c r="I67" s="47">
        <f>E67</f>
        <v>1174</v>
      </c>
    </row>
    <row r="68" spans="2:22" s="42" customFormat="1" ht="16" customHeight="1">
      <c r="B68" s="62" t="s">
        <v>52</v>
      </c>
      <c r="C68" s="46"/>
      <c r="D68" s="46"/>
      <c r="E68" s="52">
        <v>10081</v>
      </c>
      <c r="F68" s="46"/>
      <c r="G68" s="46"/>
      <c r="H68" s="46"/>
      <c r="I68" s="47">
        <f>E68</f>
        <v>10081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9646</v>
      </c>
      <c r="F72" s="52">
        <v>11010</v>
      </c>
      <c r="G72" s="46"/>
      <c r="H72" s="46"/>
      <c r="I72" s="47">
        <f>SUM(E72:F72)</f>
        <v>20656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11367</v>
      </c>
      <c r="F73" s="53">
        <v>61711</v>
      </c>
      <c r="G73" s="46"/>
      <c r="H73" s="46"/>
      <c r="I73" s="47">
        <f>SUM(E73:F73)</f>
        <v>73078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1532</v>
      </c>
      <c r="G74" s="46"/>
      <c r="H74" s="46"/>
      <c r="I74" s="47">
        <f>F74</f>
        <v>1532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46092</v>
      </c>
      <c r="G75" s="46"/>
      <c r="H75" s="46"/>
      <c r="I75" s="47">
        <f>F75</f>
        <v>46092</v>
      </c>
    </row>
    <row r="76" spans="2:22" s="42" customFormat="1" ht="16" customHeight="1">
      <c r="B76" s="28" t="s">
        <v>59</v>
      </c>
      <c r="C76" s="46"/>
      <c r="D76" s="46"/>
      <c r="E76" s="52">
        <v>5328</v>
      </c>
      <c r="F76" s="52">
        <v>50102</v>
      </c>
      <c r="G76" s="46"/>
      <c r="H76" s="46"/>
      <c r="I76" s="47">
        <f>SUM(E76:F76)</f>
        <v>55430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5796</v>
      </c>
      <c r="G77" s="46"/>
      <c r="H77" s="46"/>
      <c r="I77" s="47">
        <f>F77</f>
        <v>5796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1184</v>
      </c>
      <c r="G78" s="46"/>
      <c r="H78" s="46"/>
      <c r="I78" s="47">
        <f>F78</f>
        <v>1184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517</v>
      </c>
      <c r="F82" s="46"/>
      <c r="G82" s="46"/>
      <c r="H82" s="46"/>
      <c r="I82" s="47">
        <f>E82</f>
        <v>517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4908</v>
      </c>
      <c r="F83" s="46"/>
      <c r="G83" s="46"/>
      <c r="H83" s="46"/>
      <c r="I83" s="47">
        <f>E83</f>
        <v>4908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15166</v>
      </c>
      <c r="F84" s="53">
        <v>49043</v>
      </c>
      <c r="G84" s="46"/>
      <c r="H84" s="46"/>
      <c r="I84" s="47">
        <f>SUM(E84:F84)</f>
        <v>64209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525</v>
      </c>
      <c r="F85" s="52">
        <v>37124</v>
      </c>
      <c r="G85" s="46"/>
      <c r="H85" s="46"/>
      <c r="I85" s="47">
        <f>SUM(E85:F85)</f>
        <v>37649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3378</v>
      </c>
      <c r="G86" s="46"/>
      <c r="H86" s="46"/>
      <c r="I86" s="47">
        <f>F86</f>
        <v>3378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30063</v>
      </c>
      <c r="G87" s="46"/>
      <c r="H87" s="46"/>
      <c r="I87" s="47">
        <f>F87</f>
        <v>30063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3709</v>
      </c>
      <c r="G88" s="46"/>
      <c r="H88" s="46"/>
      <c r="I88" s="47">
        <f>F88</f>
        <v>3709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30927</v>
      </c>
      <c r="G89" s="46"/>
      <c r="H89" s="46"/>
      <c r="I89" s="47">
        <f>F89</f>
        <v>30927</v>
      </c>
    </row>
    <row r="90" spans="2:11" s="42" customFormat="1" ht="16" customHeight="1">
      <c r="B90" s="32" t="s">
        <v>55</v>
      </c>
      <c r="C90" s="46"/>
      <c r="D90" s="46"/>
      <c r="E90" s="52">
        <v>883</v>
      </c>
      <c r="F90" s="52">
        <v>11790</v>
      </c>
      <c r="G90" s="46"/>
      <c r="H90" s="46"/>
      <c r="I90" s="47">
        <f>SUM(E90:F90)</f>
        <v>12673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41</v>
      </c>
      <c r="F91" s="52">
        <v>2685</v>
      </c>
      <c r="G91" s="46"/>
      <c r="H91" s="46"/>
      <c r="I91" s="47">
        <f>SUM(E91:F91)</f>
        <v>2726</v>
      </c>
    </row>
    <row r="92" spans="2:11" s="42" customFormat="1" ht="16" customHeight="1">
      <c r="B92" s="35" t="s">
        <v>74</v>
      </c>
      <c r="C92" s="46"/>
      <c r="D92" s="46"/>
      <c r="E92" s="52">
        <v>1123</v>
      </c>
      <c r="F92" s="52">
        <v>639</v>
      </c>
      <c r="G92" s="46"/>
      <c r="H92" s="46"/>
      <c r="I92" s="47">
        <f>SUM(E92:F92)</f>
        <v>1762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658</v>
      </c>
      <c r="G93" s="46"/>
      <c r="H93" s="46"/>
      <c r="I93" s="47">
        <f>F93</f>
        <v>658</v>
      </c>
    </row>
    <row r="94" spans="2:11" s="42" customFormat="1" ht="16" customHeight="1">
      <c r="B94" s="62" t="s">
        <v>72</v>
      </c>
      <c r="C94" s="46"/>
      <c r="D94" s="46"/>
      <c r="E94" s="52">
        <v>1174</v>
      </c>
      <c r="F94" s="46"/>
      <c r="G94" s="46"/>
      <c r="H94" s="46"/>
      <c r="I94" s="47">
        <f>E94</f>
        <v>1174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9643</v>
      </c>
      <c r="F95" s="46"/>
      <c r="G95" s="46"/>
      <c r="H95" s="46"/>
      <c r="I95" s="47">
        <f>E95</f>
        <v>9643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-14646</v>
      </c>
      <c r="G100" s="46"/>
      <c r="H100" s="46"/>
      <c r="I100" s="47">
        <f>SUM(E100:F100)</f>
        <v>-14646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-2478</v>
      </c>
      <c r="G101" s="46"/>
      <c r="H101" s="46"/>
      <c r="I101" s="47">
        <f>SUM(E101:F101)</f>
        <v>-2478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-456</v>
      </c>
      <c r="G102" s="46"/>
      <c r="H102" s="46"/>
      <c r="I102" s="47">
        <f>F102</f>
        <v>-456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650</v>
      </c>
      <c r="F106" s="89">
        <f>F58-F59</f>
        <v>21970</v>
      </c>
      <c r="G106" s="90"/>
      <c r="H106" s="90"/>
      <c r="I106" s="89">
        <f>SUM(E106:F106)</f>
        <v>22620</v>
      </c>
    </row>
    <row r="107" spans="2:22" ht="14.5">
      <c r="B107" s="93"/>
      <c r="C107" s="88"/>
      <c r="D107" s="88"/>
      <c r="E107" s="89">
        <f>E63-SUM(E64,E66:E68)</f>
        <v>3148</v>
      </c>
      <c r="F107" s="89">
        <f>F63-SUM(F64,F66)</f>
        <v>7843</v>
      </c>
      <c r="G107" s="90"/>
      <c r="H107" s="90"/>
      <c r="I107" s="89">
        <f>SUM(E107:F107)</f>
        <v>10991</v>
      </c>
    </row>
    <row r="108" spans="2:22" ht="14.5">
      <c r="B108" s="93"/>
      <c r="C108" s="88"/>
      <c r="D108" s="88"/>
      <c r="E108" s="89">
        <f>E73-SUM(E76,E82:E83)</f>
        <v>614</v>
      </c>
      <c r="F108" s="89">
        <f>F73-F76</f>
        <v>11609</v>
      </c>
      <c r="G108" s="90"/>
      <c r="H108" s="90"/>
      <c r="I108" s="89">
        <f>SUM(E108:F108)</f>
        <v>12223</v>
      </c>
    </row>
    <row r="109" spans="2:22" ht="14.5">
      <c r="B109" s="93"/>
      <c r="C109" s="88"/>
      <c r="D109" s="88"/>
      <c r="E109" s="89">
        <f>E84-SUM(E85,E90:E92,E94:E95)</f>
        <v>1777</v>
      </c>
      <c r="F109" s="89">
        <f>F84-SUM(F85, F90:F93)</f>
        <v>-3853</v>
      </c>
      <c r="G109" s="90"/>
      <c r="H109" s="90"/>
      <c r="I109" s="89">
        <f>SUM(E109:F109)</f>
        <v>-2076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9" priority="1">
      <formula>$E$3&lt;&gt;0</formula>
    </cfRule>
  </conditionalFormatting>
  <conditionalFormatting sqref="K9:L9 K11:L13 K18:L18 K26:L26 K20:L22">
    <cfRule type="expression" dxfId="18" priority="3">
      <formula>$L9&lt;&gt;0</formula>
    </cfRule>
  </conditionalFormatting>
  <conditionalFormatting sqref="K6:L7">
    <cfRule type="expression" dxfId="17" priority="2">
      <formula>SUM($L$9:$L$26)&lt;&gt;0</formula>
    </cfRule>
  </conditionalFormatting>
  <conditionalFormatting sqref="K36 K39 K54 K58 K60 K63 K65 E69:F69 K72:K73 K76 K82:K85 K90 K94:K95 E96:F96 K99:K102 E104:F104">
    <cfRule type="cellIs" dxfId="1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5" priority="8">
      <formula>VLOOKUP($B$3,#REF!, 9, FALSE)="No"</formula>
    </cfRule>
  </conditionalFormatting>
  <dataValidations count="4">
    <dataValidation type="list" allowBlank="1" showInputMessage="1" showErrorMessage="1" sqref="H3" xr:uid="{00000000-0002-0000-1F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1F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1F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1F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36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29</v>
      </c>
      <c r="D9" s="52">
        <v>1</v>
      </c>
      <c r="E9" s="52">
        <v>489</v>
      </c>
      <c r="F9" s="52">
        <v>1992</v>
      </c>
      <c r="G9" s="52">
        <v>79</v>
      </c>
      <c r="H9" s="46"/>
      <c r="I9" s="47">
        <f>SUM(C9:G9)</f>
        <v>2590</v>
      </c>
      <c r="K9" s="57">
        <v>2590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46"/>
      <c r="I11" s="47">
        <f>SUM(C11:G11)</f>
        <v>0</v>
      </c>
      <c r="K11" s="57">
        <v>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734</v>
      </c>
      <c r="D12" s="52">
        <v>21</v>
      </c>
      <c r="E12" s="52">
        <v>12524</v>
      </c>
      <c r="F12" s="52">
        <v>50713</v>
      </c>
      <c r="G12" s="52">
        <v>2022</v>
      </c>
      <c r="H12" s="56">
        <v>35769</v>
      </c>
      <c r="I12" s="47">
        <f>SUM(C12:H12)</f>
        <v>101783</v>
      </c>
      <c r="K12" s="57">
        <f>K13-SUM(K9,K11)</f>
        <v>101783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763</v>
      </c>
      <c r="D13" s="47">
        <f>SUM(D9,D11:D12)</f>
        <v>22</v>
      </c>
      <c r="E13" s="47">
        <f>SUM(E9,E11:E12)</f>
        <v>13013</v>
      </c>
      <c r="F13" s="47">
        <f>SUM(F9,F11:F12)</f>
        <v>52705</v>
      </c>
      <c r="G13" s="47">
        <f>SUM(G9,G11:G12)</f>
        <v>2101</v>
      </c>
      <c r="H13" s="47">
        <f>H12</f>
        <v>35769</v>
      </c>
      <c r="I13" s="47">
        <f>SUM(I9,I11:I12)</f>
        <v>104373</v>
      </c>
      <c r="K13" s="51">
        <v>104373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763</v>
      </c>
      <c r="D15" s="47">
        <f>D13+D18</f>
        <v>22</v>
      </c>
      <c r="E15" s="47">
        <f>E13+E18</f>
        <v>12459</v>
      </c>
      <c r="F15" s="47">
        <f>F13+F18</f>
        <v>52374</v>
      </c>
      <c r="G15" s="47">
        <f>G13+G18</f>
        <v>1939</v>
      </c>
      <c r="H15" s="47">
        <f>H13</f>
        <v>35769</v>
      </c>
      <c r="I15" s="47">
        <f>I13+I18</f>
        <v>103326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-554</v>
      </c>
      <c r="F18" s="52">
        <v>-331</v>
      </c>
      <c r="G18" s="52">
        <v>-162</v>
      </c>
      <c r="H18" s="46"/>
      <c r="I18" s="47">
        <f>SUM(C18:G18)</f>
        <v>-1047</v>
      </c>
      <c r="K18" s="57">
        <v>-1047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-37733</v>
      </c>
      <c r="G20" s="52">
        <v>0</v>
      </c>
      <c r="H20" s="46"/>
      <c r="I20" s="47">
        <f>SUM(C20:G20)</f>
        <v>-37733</v>
      </c>
      <c r="K20" s="57">
        <v>-37733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-14</v>
      </c>
      <c r="D21" s="52">
        <v>0</v>
      </c>
      <c r="E21" s="52">
        <v>-703</v>
      </c>
      <c r="F21" s="52">
        <v>-15922</v>
      </c>
      <c r="G21" s="52">
        <v>-1609</v>
      </c>
      <c r="H21" s="46"/>
      <c r="I21" s="47">
        <f>SUM(C21:G21)</f>
        <v>-18248</v>
      </c>
      <c r="K21" s="57">
        <f>K22-K18-K20</f>
        <v>-18248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-14</v>
      </c>
      <c r="D22" s="47">
        <f>SUM(D18,D20:D21)</f>
        <v>0</v>
      </c>
      <c r="E22" s="47">
        <f>SUM(E18,E20:E21)</f>
        <v>-1257</v>
      </c>
      <c r="F22" s="47">
        <f>SUM(F18,F20:F21)</f>
        <v>-53986</v>
      </c>
      <c r="G22" s="47">
        <f>SUM(G18,G20:G21)</f>
        <v>-1771</v>
      </c>
      <c r="H22" s="46"/>
      <c r="I22" s="47">
        <f>SUM(I18,I20:I21)</f>
        <v>-57028</v>
      </c>
      <c r="K22" s="51">
        <v>-57028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-14</v>
      </c>
      <c r="D24" s="47">
        <f>D22-D18</f>
        <v>0</v>
      </c>
      <c r="E24" s="47">
        <f>E22-E18</f>
        <v>-703</v>
      </c>
      <c r="F24" s="47">
        <f>F22-F18</f>
        <v>-53655</v>
      </c>
      <c r="G24" s="47">
        <f>G22-G18</f>
        <v>-1609</v>
      </c>
      <c r="H24" s="46"/>
      <c r="I24" s="47">
        <f>I22-I18</f>
        <v>-55981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749</v>
      </c>
      <c r="D26" s="50">
        <f>D13+D22</f>
        <v>22</v>
      </c>
      <c r="E26" s="50">
        <f>E13+E22</f>
        <v>11756</v>
      </c>
      <c r="F26" s="50">
        <f>F13+F22</f>
        <v>-1281</v>
      </c>
      <c r="G26" s="50">
        <f>G13+G22</f>
        <v>330</v>
      </c>
      <c r="H26" s="50">
        <f>H13</f>
        <v>35769</v>
      </c>
      <c r="I26" s="50">
        <f>I13+I22</f>
        <v>47345</v>
      </c>
      <c r="K26" s="51">
        <v>47345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60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917</v>
      </c>
      <c r="F39" s="52">
        <v>21449</v>
      </c>
      <c r="G39" s="52">
        <v>126</v>
      </c>
      <c r="H39" s="46"/>
      <c r="I39" s="47">
        <f>SUM(C39:G39)</f>
        <v>22492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104</v>
      </c>
      <c r="F42" s="52">
        <v>961</v>
      </c>
      <c r="G42" s="46"/>
      <c r="H42" s="46"/>
      <c r="I42" s="47">
        <f>SUM(E42:F42)</f>
        <v>1065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19</v>
      </c>
      <c r="F43" s="52">
        <v>1646</v>
      </c>
      <c r="G43" s="46"/>
      <c r="H43" s="46"/>
      <c r="I43" s="47">
        <f>SUM(E43:F43)</f>
        <v>1665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30781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4498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14575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1944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576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52374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3989</v>
      </c>
      <c r="F57" s="52">
        <v>4109</v>
      </c>
      <c r="G57" s="46"/>
      <c r="H57" s="46"/>
      <c r="I57" s="47">
        <f>SUM(E57:F57)</f>
        <v>8098</v>
      </c>
    </row>
    <row r="58" spans="2:22" s="42" customFormat="1" ht="16" customHeight="1">
      <c r="B58" s="26" t="s">
        <v>78</v>
      </c>
      <c r="C58" s="46"/>
      <c r="D58" s="46"/>
      <c r="E58" s="53">
        <v>3024</v>
      </c>
      <c r="F58" s="53">
        <v>24900</v>
      </c>
      <c r="G58" s="46"/>
      <c r="H58" s="46"/>
      <c r="I58" s="47">
        <f>SUM(E58:F58)</f>
        <v>27924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1579</v>
      </c>
      <c r="F59" s="52">
        <v>24145</v>
      </c>
      <c r="G59" s="46"/>
      <c r="H59" s="46"/>
      <c r="I59" s="47">
        <f>SUM(E59:F59)</f>
        <v>25724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18019</v>
      </c>
      <c r="G60" s="46"/>
      <c r="H60" s="46"/>
      <c r="I60" s="47">
        <f>F60</f>
        <v>18019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276</v>
      </c>
      <c r="F61" s="46"/>
      <c r="G61" s="46"/>
      <c r="H61" s="46"/>
      <c r="I61" s="47">
        <f>E61</f>
        <v>276</v>
      </c>
    </row>
    <row r="62" spans="2:22" s="42" customFormat="1" ht="16" customHeight="1">
      <c r="B62" s="62" t="s">
        <v>70</v>
      </c>
      <c r="C62" s="46"/>
      <c r="D62" s="46"/>
      <c r="E62" s="52">
        <v>756</v>
      </c>
      <c r="F62" s="46"/>
      <c r="G62" s="46"/>
      <c r="H62" s="46"/>
      <c r="I62" s="47">
        <f>E62</f>
        <v>756</v>
      </c>
    </row>
    <row r="63" spans="2:22" s="42" customFormat="1" ht="16" customHeight="1">
      <c r="B63" s="26" t="s">
        <v>60</v>
      </c>
      <c r="C63" s="46"/>
      <c r="D63" s="46"/>
      <c r="E63" s="53">
        <v>4957</v>
      </c>
      <c r="F63" s="53">
        <v>20357</v>
      </c>
      <c r="G63" s="46"/>
      <c r="H63" s="46"/>
      <c r="I63" s="47">
        <f>SUM(E63:F63)</f>
        <v>25314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845</v>
      </c>
      <c r="F64" s="52">
        <v>16013</v>
      </c>
      <c r="G64" s="46"/>
      <c r="H64" s="46"/>
      <c r="I64" s="47">
        <f>SUM(E64:F64)</f>
        <v>16858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9543</v>
      </c>
      <c r="G65" s="46"/>
      <c r="H65" s="46"/>
      <c r="I65" s="47">
        <f>F65</f>
        <v>9543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304</v>
      </c>
      <c r="F66" s="52">
        <v>1682</v>
      </c>
      <c r="G66" s="46"/>
      <c r="H66" s="46"/>
      <c r="I66" s="47">
        <f>SUM(E66:F66)</f>
        <v>1986</v>
      </c>
    </row>
    <row r="67" spans="2:22" s="42" customFormat="1" ht="16" customHeight="1">
      <c r="B67" s="62" t="s">
        <v>72</v>
      </c>
      <c r="C67" s="46"/>
      <c r="D67" s="46"/>
      <c r="E67" s="52">
        <v>174</v>
      </c>
      <c r="F67" s="46"/>
      <c r="G67" s="46"/>
      <c r="H67" s="46"/>
      <c r="I67" s="47">
        <f>E67</f>
        <v>174</v>
      </c>
    </row>
    <row r="68" spans="2:22" s="42" customFormat="1" ht="16" customHeight="1">
      <c r="B68" s="62" t="s">
        <v>52</v>
      </c>
      <c r="C68" s="46"/>
      <c r="D68" s="46"/>
      <c r="E68" s="52">
        <v>2389</v>
      </c>
      <c r="F68" s="46"/>
      <c r="G68" s="46"/>
      <c r="H68" s="46"/>
      <c r="I68" s="47">
        <f>E68</f>
        <v>2389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3771</v>
      </c>
      <c r="F72" s="52">
        <v>1712</v>
      </c>
      <c r="G72" s="46"/>
      <c r="H72" s="46"/>
      <c r="I72" s="47">
        <f>SUM(E72:F72)</f>
        <v>5483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2918</v>
      </c>
      <c r="F73" s="53">
        <v>15847</v>
      </c>
      <c r="G73" s="46"/>
      <c r="H73" s="46"/>
      <c r="I73" s="47">
        <f>SUM(E73:F73)</f>
        <v>18765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886</v>
      </c>
      <c r="G74" s="46"/>
      <c r="H74" s="46"/>
      <c r="I74" s="47">
        <f>F74</f>
        <v>886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11826</v>
      </c>
      <c r="G75" s="46"/>
      <c r="H75" s="46"/>
      <c r="I75" s="47">
        <f>F75</f>
        <v>11826</v>
      </c>
    </row>
    <row r="76" spans="2:22" s="42" customFormat="1" ht="16" customHeight="1">
      <c r="B76" s="28" t="s">
        <v>59</v>
      </c>
      <c r="C76" s="46"/>
      <c r="D76" s="46"/>
      <c r="E76" s="52">
        <v>1478</v>
      </c>
      <c r="F76" s="52">
        <v>16871</v>
      </c>
      <c r="G76" s="46"/>
      <c r="H76" s="46"/>
      <c r="I76" s="47">
        <f>SUM(E76:F76)</f>
        <v>18349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2018</v>
      </c>
      <c r="G77" s="46"/>
      <c r="H77" s="46"/>
      <c r="I77" s="47">
        <f>F77</f>
        <v>2018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602</v>
      </c>
      <c r="G78" s="46"/>
      <c r="H78" s="46"/>
      <c r="I78" s="47">
        <f>F78</f>
        <v>602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3</v>
      </c>
      <c r="G80" s="46"/>
      <c r="H80" s="46"/>
      <c r="I80" s="47">
        <f>F80</f>
        <v>3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147</v>
      </c>
      <c r="G81" s="46"/>
      <c r="H81" s="46"/>
      <c r="I81" s="47">
        <f>F81</f>
        <v>147</v>
      </c>
    </row>
    <row r="82" spans="2:11" s="42" customFormat="1" ht="16" customHeight="1">
      <c r="B82" s="28" t="s">
        <v>71</v>
      </c>
      <c r="C82" s="46"/>
      <c r="D82" s="46"/>
      <c r="E82" s="52">
        <v>276</v>
      </c>
      <c r="F82" s="46"/>
      <c r="G82" s="46"/>
      <c r="H82" s="46"/>
      <c r="I82" s="47">
        <f>E82</f>
        <v>276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756</v>
      </c>
      <c r="F83" s="46"/>
      <c r="G83" s="46"/>
      <c r="H83" s="46"/>
      <c r="I83" s="47">
        <f>E83</f>
        <v>756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4578</v>
      </c>
      <c r="F84" s="53">
        <v>13691</v>
      </c>
      <c r="G84" s="46"/>
      <c r="H84" s="46"/>
      <c r="I84" s="47">
        <f>SUM(E84:F84)</f>
        <v>18269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737</v>
      </c>
      <c r="F85" s="52">
        <v>9846</v>
      </c>
      <c r="G85" s="46"/>
      <c r="H85" s="46"/>
      <c r="I85" s="47">
        <f>SUM(E85:F85)</f>
        <v>10583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2265</v>
      </c>
      <c r="G86" s="46"/>
      <c r="H86" s="46"/>
      <c r="I86" s="47">
        <f>F86</f>
        <v>2265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6776</v>
      </c>
      <c r="G87" s="46"/>
      <c r="H87" s="46"/>
      <c r="I87" s="47">
        <f>F87</f>
        <v>6776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1207</v>
      </c>
      <c r="G88" s="46"/>
      <c r="H88" s="46"/>
      <c r="I88" s="47">
        <f>F88</f>
        <v>1207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5136</v>
      </c>
      <c r="G89" s="46"/>
      <c r="H89" s="46"/>
      <c r="I89" s="47">
        <f>F89</f>
        <v>5136</v>
      </c>
    </row>
    <row r="90" spans="2:11" s="42" customFormat="1" ht="16" customHeight="1">
      <c r="B90" s="32" t="s">
        <v>55</v>
      </c>
      <c r="C90" s="46"/>
      <c r="D90" s="46"/>
      <c r="E90" s="52">
        <v>304</v>
      </c>
      <c r="F90" s="52">
        <v>1390</v>
      </c>
      <c r="G90" s="46"/>
      <c r="H90" s="46"/>
      <c r="I90" s="47">
        <f>SUM(E90:F90)</f>
        <v>1694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59</v>
      </c>
      <c r="F91" s="52">
        <v>528</v>
      </c>
      <c r="G91" s="46"/>
      <c r="H91" s="46"/>
      <c r="I91" s="47">
        <f>SUM(E91:F91)</f>
        <v>587</v>
      </c>
    </row>
    <row r="92" spans="2:11" s="42" customFormat="1" ht="16" customHeight="1">
      <c r="B92" s="35" t="s">
        <v>74</v>
      </c>
      <c r="C92" s="46"/>
      <c r="D92" s="46"/>
      <c r="E92" s="52">
        <v>213</v>
      </c>
      <c r="F92" s="52">
        <v>907</v>
      </c>
      <c r="G92" s="46"/>
      <c r="H92" s="46"/>
      <c r="I92" s="47">
        <f>SUM(E92:F92)</f>
        <v>1120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105</v>
      </c>
      <c r="F94" s="46"/>
      <c r="G94" s="46"/>
      <c r="H94" s="46"/>
      <c r="I94" s="47">
        <f>E94</f>
        <v>105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2203</v>
      </c>
      <c r="F95" s="46"/>
      <c r="G95" s="46"/>
      <c r="H95" s="46"/>
      <c r="I95" s="47">
        <f>E95</f>
        <v>2203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-24</v>
      </c>
      <c r="G99" s="46"/>
      <c r="H99" s="46"/>
      <c r="I99" s="47">
        <f>SUM(E99:F99)</f>
        <v>-24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-6</v>
      </c>
      <c r="F100" s="53">
        <v>-4000</v>
      </c>
      <c r="G100" s="46"/>
      <c r="H100" s="46"/>
      <c r="I100" s="47">
        <f>SUM(E100:F100)</f>
        <v>-4006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-330</v>
      </c>
      <c r="G101" s="46"/>
      <c r="H101" s="46"/>
      <c r="I101" s="47">
        <f>SUM(E101:F101)</f>
        <v>-330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413</v>
      </c>
      <c r="F106" s="89">
        <f>F58-F59</f>
        <v>755</v>
      </c>
      <c r="G106" s="90"/>
      <c r="H106" s="90"/>
      <c r="I106" s="89">
        <f>SUM(E106:F106)</f>
        <v>1168</v>
      </c>
    </row>
    <row r="107" spans="2:22" ht="14.5">
      <c r="B107" s="93"/>
      <c r="C107" s="88"/>
      <c r="D107" s="88"/>
      <c r="E107" s="89">
        <f>E63-SUM(E64,E66:E68)</f>
        <v>1245</v>
      </c>
      <c r="F107" s="89">
        <f>F63-SUM(F64,F66)</f>
        <v>2662</v>
      </c>
      <c r="G107" s="90"/>
      <c r="H107" s="90"/>
      <c r="I107" s="89">
        <f>SUM(E107:F107)</f>
        <v>3907</v>
      </c>
    </row>
    <row r="108" spans="2:22" ht="14.5">
      <c r="B108" s="93"/>
      <c r="C108" s="88"/>
      <c r="D108" s="88"/>
      <c r="E108" s="89">
        <f>E73-SUM(E76,E82:E83)</f>
        <v>408</v>
      </c>
      <c r="F108" s="89">
        <f>F73-F76</f>
        <v>-1024</v>
      </c>
      <c r="G108" s="90"/>
      <c r="H108" s="90"/>
      <c r="I108" s="89">
        <f>SUM(E108:F108)</f>
        <v>-616</v>
      </c>
    </row>
    <row r="109" spans="2:22" ht="14.5">
      <c r="B109" s="93"/>
      <c r="C109" s="88"/>
      <c r="D109" s="88"/>
      <c r="E109" s="89">
        <f>E84-SUM(E85,E90:E92,E94:E95)</f>
        <v>957</v>
      </c>
      <c r="F109" s="89">
        <f>F84-SUM(F85, F90:F93)</f>
        <v>1020</v>
      </c>
      <c r="G109" s="90"/>
      <c r="H109" s="90"/>
      <c r="I109" s="89">
        <f>SUM(E109:F109)</f>
        <v>1977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4" priority="1">
      <formula>$E$3&lt;&gt;0</formula>
    </cfRule>
  </conditionalFormatting>
  <conditionalFormatting sqref="K9:L9 K11:L13 K18:L18 K26:L26 K20:L22">
    <cfRule type="expression" dxfId="13" priority="3">
      <formula>$L9&lt;&gt;0</formula>
    </cfRule>
  </conditionalFormatting>
  <conditionalFormatting sqref="K6:L7">
    <cfRule type="expression" dxfId="12" priority="2">
      <formula>SUM($L$9:$L$26)&lt;&gt;0</formula>
    </cfRule>
  </conditionalFormatting>
  <conditionalFormatting sqref="K36 K39 K54 K58 K60 K63 K65 E69:F69 K72:K73 K76 K82:K85 K90 K94:K95 E96:F96 K99:K102 E104:F104">
    <cfRule type="cellIs" dxfId="1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0" priority="8">
      <formula>VLOOKUP($B$3,#REF!, 9, FALSE)="No"</formula>
    </cfRule>
  </conditionalFormatting>
  <dataValidations count="4">
    <dataValidation type="list" allowBlank="1" showInputMessage="1" showErrorMessage="1" sqref="H3" xr:uid="{00000000-0002-0000-20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20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20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20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37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349</v>
      </c>
      <c r="D9" s="52">
        <v>0</v>
      </c>
      <c r="E9" s="52">
        <v>331</v>
      </c>
      <c r="F9" s="52">
        <v>1600</v>
      </c>
      <c r="G9" s="52">
        <v>140</v>
      </c>
      <c r="H9" s="46"/>
      <c r="I9" s="47">
        <f>SUM(C9:G9)</f>
        <v>2420</v>
      </c>
      <c r="K9" s="57">
        <v>2420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-29</v>
      </c>
      <c r="H11" s="46"/>
      <c r="I11" s="47">
        <f>SUM(C11:G11)</f>
        <v>-29</v>
      </c>
      <c r="K11" s="57">
        <v>-29</v>
      </c>
      <c r="L11" s="57">
        <f>K11-I11</f>
        <v>0</v>
      </c>
    </row>
    <row r="12" spans="2:12" s="42" customFormat="1" ht="16" customHeight="1">
      <c r="B12" s="43" t="s">
        <v>100</v>
      </c>
      <c r="C12" s="52">
        <v>1091</v>
      </c>
      <c r="D12" s="52">
        <v>0</v>
      </c>
      <c r="E12" s="52">
        <v>23107</v>
      </c>
      <c r="F12" s="52">
        <v>67950</v>
      </c>
      <c r="G12" s="52">
        <v>2105</v>
      </c>
      <c r="H12" s="56">
        <v>67583</v>
      </c>
      <c r="I12" s="47">
        <f>SUM(C12:H12)</f>
        <v>161836</v>
      </c>
      <c r="K12" s="57">
        <f>K13-SUM(K9,K11)</f>
        <v>161836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1440</v>
      </c>
      <c r="D13" s="47">
        <f>SUM(D9,D11:D12)</f>
        <v>0</v>
      </c>
      <c r="E13" s="47">
        <f>SUM(E9,E11:E12)</f>
        <v>23438</v>
      </c>
      <c r="F13" s="47">
        <f>SUM(F9,F11:F12)</f>
        <v>69550</v>
      </c>
      <c r="G13" s="47">
        <f>SUM(G9,G11:G12)</f>
        <v>2216</v>
      </c>
      <c r="H13" s="47">
        <f>H12</f>
        <v>67583</v>
      </c>
      <c r="I13" s="47">
        <f>SUM(I9,I11:I12)</f>
        <v>164227</v>
      </c>
      <c r="K13" s="51">
        <v>164227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1440</v>
      </c>
      <c r="D15" s="47">
        <f>D13+D18</f>
        <v>0</v>
      </c>
      <c r="E15" s="47">
        <f>E13+E18</f>
        <v>23438</v>
      </c>
      <c r="F15" s="47">
        <f>F13+F18</f>
        <v>69438</v>
      </c>
      <c r="G15" s="47">
        <f>G13+G18</f>
        <v>2160</v>
      </c>
      <c r="H15" s="47">
        <f>H13</f>
        <v>67583</v>
      </c>
      <c r="I15" s="47">
        <f>I13+I18</f>
        <v>164059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-112</v>
      </c>
      <c r="G18" s="52">
        <v>-56</v>
      </c>
      <c r="H18" s="46"/>
      <c r="I18" s="47">
        <f>SUM(C18:G18)</f>
        <v>-168</v>
      </c>
      <c r="K18" s="57">
        <v>-168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-848</v>
      </c>
      <c r="D20" s="52">
        <v>0</v>
      </c>
      <c r="E20" s="52">
        <v>-16094</v>
      </c>
      <c r="F20" s="52">
        <v>-50641</v>
      </c>
      <c r="G20" s="52">
        <v>0</v>
      </c>
      <c r="H20" s="46"/>
      <c r="I20" s="47">
        <f>SUM(C20:G20)</f>
        <v>-67583</v>
      </c>
      <c r="K20" s="57">
        <v>-67583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-128</v>
      </c>
      <c r="D21" s="52">
        <v>0</v>
      </c>
      <c r="E21" s="52">
        <v>-1018</v>
      </c>
      <c r="F21" s="52">
        <v>-24776</v>
      </c>
      <c r="G21" s="52">
        <v>-2159</v>
      </c>
      <c r="H21" s="46"/>
      <c r="I21" s="47">
        <f>SUM(C21:G21)</f>
        <v>-28081</v>
      </c>
      <c r="K21" s="57">
        <f>K22-K18-K20</f>
        <v>-28081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-976</v>
      </c>
      <c r="D22" s="47">
        <f>SUM(D18,D20:D21)</f>
        <v>0</v>
      </c>
      <c r="E22" s="47">
        <f>SUM(E18,E20:E21)</f>
        <v>-17112</v>
      </c>
      <c r="F22" s="47">
        <f>SUM(F18,F20:F21)</f>
        <v>-75529</v>
      </c>
      <c r="G22" s="47">
        <f>SUM(G18,G20:G21)</f>
        <v>-2215</v>
      </c>
      <c r="H22" s="46"/>
      <c r="I22" s="47">
        <f>SUM(I18,I20:I21)</f>
        <v>-95832</v>
      </c>
      <c r="K22" s="51">
        <v>-95832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-976</v>
      </c>
      <c r="D24" s="47">
        <f>D22-D18</f>
        <v>0</v>
      </c>
      <c r="E24" s="47">
        <f>E22-E18</f>
        <v>-17112</v>
      </c>
      <c r="F24" s="47">
        <f>F22-F18</f>
        <v>-75417</v>
      </c>
      <c r="G24" s="47">
        <f>G22-G18</f>
        <v>-2159</v>
      </c>
      <c r="H24" s="46"/>
      <c r="I24" s="47">
        <f>I22-I18</f>
        <v>-95664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464</v>
      </c>
      <c r="D26" s="50">
        <f>D13+D22</f>
        <v>0</v>
      </c>
      <c r="E26" s="50">
        <f>E13+E22</f>
        <v>6326</v>
      </c>
      <c r="F26" s="50">
        <f>F13+F22</f>
        <v>-5979</v>
      </c>
      <c r="G26" s="50">
        <f>G13+G22</f>
        <v>1</v>
      </c>
      <c r="H26" s="50">
        <f>H13</f>
        <v>67583</v>
      </c>
      <c r="I26" s="50">
        <f>I13+I22</f>
        <v>68395</v>
      </c>
      <c r="K26" s="51">
        <v>68395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3</v>
      </c>
      <c r="D39" s="52">
        <v>0</v>
      </c>
      <c r="E39" s="52">
        <v>3605</v>
      </c>
      <c r="F39" s="52">
        <v>17252</v>
      </c>
      <c r="G39" s="52">
        <v>0</v>
      </c>
      <c r="H39" s="46"/>
      <c r="I39" s="47">
        <f>SUM(C39:G39)</f>
        <v>20860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70</v>
      </c>
      <c r="F42" s="52">
        <v>1589</v>
      </c>
      <c r="G42" s="46"/>
      <c r="H42" s="46"/>
      <c r="I42" s="47">
        <f>SUM(E42:F42)</f>
        <v>1659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1</v>
      </c>
      <c r="F43" s="52">
        <v>63</v>
      </c>
      <c r="G43" s="46"/>
      <c r="H43" s="46"/>
      <c r="I43" s="47">
        <f>SUM(E43:F43)</f>
        <v>64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42092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6604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14953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4005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1784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69438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3250</v>
      </c>
      <c r="F57" s="52">
        <v>4326</v>
      </c>
      <c r="G57" s="46"/>
      <c r="H57" s="46"/>
      <c r="I57" s="47">
        <f>SUM(E57:F57)</f>
        <v>7576</v>
      </c>
    </row>
    <row r="58" spans="2:22" s="42" customFormat="1" ht="16" customHeight="1">
      <c r="B58" s="26" t="s">
        <v>78</v>
      </c>
      <c r="C58" s="46"/>
      <c r="D58" s="46"/>
      <c r="E58" s="53">
        <v>6873</v>
      </c>
      <c r="F58" s="53">
        <v>39089</v>
      </c>
      <c r="G58" s="46"/>
      <c r="H58" s="46"/>
      <c r="I58" s="47">
        <f>SUM(E58:F58)</f>
        <v>45962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3035</v>
      </c>
      <c r="F59" s="52">
        <v>34817</v>
      </c>
      <c r="G59" s="46"/>
      <c r="H59" s="46"/>
      <c r="I59" s="47">
        <f>SUM(E59:F59)</f>
        <v>37852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21188</v>
      </c>
      <c r="G60" s="46"/>
      <c r="H60" s="46"/>
      <c r="I60" s="47">
        <f>F60</f>
        <v>21188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0</v>
      </c>
      <c r="F61" s="46"/>
      <c r="G61" s="46"/>
      <c r="H61" s="46"/>
      <c r="I61" s="47">
        <f>E61</f>
        <v>0</v>
      </c>
    </row>
    <row r="62" spans="2:22" s="42" customFormat="1" ht="16" customHeight="1">
      <c r="B62" s="62" t="s">
        <v>70</v>
      </c>
      <c r="C62" s="46"/>
      <c r="D62" s="46"/>
      <c r="E62" s="52">
        <v>3838</v>
      </c>
      <c r="F62" s="46"/>
      <c r="G62" s="46"/>
      <c r="H62" s="46"/>
      <c r="I62" s="47">
        <f>E62</f>
        <v>3838</v>
      </c>
    </row>
    <row r="63" spans="2:22" s="42" customFormat="1" ht="16" customHeight="1">
      <c r="B63" s="26" t="s">
        <v>60</v>
      </c>
      <c r="C63" s="46"/>
      <c r="D63" s="46"/>
      <c r="E63" s="53">
        <v>12410</v>
      </c>
      <c r="F63" s="53">
        <v>24178</v>
      </c>
      <c r="G63" s="46"/>
      <c r="H63" s="46"/>
      <c r="I63" s="47">
        <f>SUM(E63:F63)</f>
        <v>36588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1372</v>
      </c>
      <c r="F64" s="52">
        <v>14683</v>
      </c>
      <c r="G64" s="46"/>
      <c r="H64" s="46"/>
      <c r="I64" s="47">
        <f>SUM(E64:F64)</f>
        <v>16055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9907</v>
      </c>
      <c r="G65" s="46"/>
      <c r="H65" s="46"/>
      <c r="I65" s="47">
        <f>F65</f>
        <v>9907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0</v>
      </c>
      <c r="F66" s="52">
        <v>5132</v>
      </c>
      <c r="G66" s="46"/>
      <c r="H66" s="46"/>
      <c r="I66" s="47">
        <f>SUM(E66:F66)</f>
        <v>5132</v>
      </c>
    </row>
    <row r="67" spans="2:22" s="42" customFormat="1" ht="16" customHeight="1">
      <c r="B67" s="62" t="s">
        <v>72</v>
      </c>
      <c r="C67" s="46"/>
      <c r="D67" s="46"/>
      <c r="E67" s="52">
        <v>631</v>
      </c>
      <c r="F67" s="46"/>
      <c r="G67" s="46"/>
      <c r="H67" s="46"/>
      <c r="I67" s="47">
        <f>E67</f>
        <v>631</v>
      </c>
    </row>
    <row r="68" spans="2:22" s="42" customFormat="1" ht="16" customHeight="1">
      <c r="B68" s="62" t="s">
        <v>52</v>
      </c>
      <c r="C68" s="46"/>
      <c r="D68" s="46"/>
      <c r="E68" s="52">
        <v>5912</v>
      </c>
      <c r="F68" s="46"/>
      <c r="G68" s="46"/>
      <c r="H68" s="46"/>
      <c r="I68" s="47">
        <f>E68</f>
        <v>5912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3238</v>
      </c>
      <c r="F72" s="52">
        <v>3296</v>
      </c>
      <c r="G72" s="46"/>
      <c r="H72" s="46"/>
      <c r="I72" s="47">
        <f>SUM(E72:F72)</f>
        <v>6534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6831</v>
      </c>
      <c r="F73" s="53">
        <v>25353</v>
      </c>
      <c r="G73" s="46"/>
      <c r="H73" s="46"/>
      <c r="I73" s="47">
        <f>SUM(E73:F73)</f>
        <v>32184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1955</v>
      </c>
      <c r="G74" s="46"/>
      <c r="H74" s="46"/>
      <c r="I74" s="47">
        <f>F74</f>
        <v>1955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15389</v>
      </c>
      <c r="G75" s="46"/>
      <c r="H75" s="46"/>
      <c r="I75" s="47">
        <f>F75</f>
        <v>15389</v>
      </c>
    </row>
    <row r="76" spans="2:22" s="42" customFormat="1" ht="16" customHeight="1">
      <c r="B76" s="28" t="s">
        <v>59</v>
      </c>
      <c r="C76" s="46"/>
      <c r="D76" s="46"/>
      <c r="E76" s="52">
        <v>3034</v>
      </c>
      <c r="F76" s="52">
        <v>26097</v>
      </c>
      <c r="G76" s="46"/>
      <c r="H76" s="46"/>
      <c r="I76" s="47">
        <f>SUM(E76:F76)</f>
        <v>29131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1004</v>
      </c>
      <c r="G77" s="46"/>
      <c r="H77" s="46"/>
      <c r="I77" s="47">
        <f>F77</f>
        <v>1004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509</v>
      </c>
      <c r="G78" s="46"/>
      <c r="H78" s="46"/>
      <c r="I78" s="47">
        <f>F78</f>
        <v>509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2</v>
      </c>
      <c r="G79" s="46"/>
      <c r="H79" s="46"/>
      <c r="I79" s="47">
        <f>F79</f>
        <v>2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0</v>
      </c>
      <c r="F82" s="46"/>
      <c r="G82" s="46"/>
      <c r="H82" s="46"/>
      <c r="I82" s="47">
        <f>E82</f>
        <v>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3797</v>
      </c>
      <c r="F83" s="46"/>
      <c r="G83" s="46"/>
      <c r="H83" s="46"/>
      <c r="I83" s="47">
        <f>E83</f>
        <v>3797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11941</v>
      </c>
      <c r="F84" s="53">
        <v>13269</v>
      </c>
      <c r="G84" s="46"/>
      <c r="H84" s="46"/>
      <c r="I84" s="47">
        <f>SUM(E84:F84)</f>
        <v>25210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1109</v>
      </c>
      <c r="F85" s="52">
        <v>11570</v>
      </c>
      <c r="G85" s="46"/>
      <c r="H85" s="46"/>
      <c r="I85" s="47">
        <f>SUM(E85:F85)</f>
        <v>12679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1480</v>
      </c>
      <c r="G86" s="46"/>
      <c r="H86" s="46"/>
      <c r="I86" s="47">
        <f>F86</f>
        <v>1480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8822</v>
      </c>
      <c r="G87" s="46"/>
      <c r="H87" s="46"/>
      <c r="I87" s="47">
        <f>F87</f>
        <v>8822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1039</v>
      </c>
      <c r="G88" s="46"/>
      <c r="H88" s="46"/>
      <c r="I88" s="47">
        <f>F88</f>
        <v>1039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9906</v>
      </c>
      <c r="G89" s="46"/>
      <c r="H89" s="46"/>
      <c r="I89" s="47">
        <f>F89</f>
        <v>9906</v>
      </c>
    </row>
    <row r="90" spans="2:11" s="42" customFormat="1" ht="16" customHeight="1">
      <c r="B90" s="32" t="s">
        <v>55</v>
      </c>
      <c r="C90" s="46"/>
      <c r="D90" s="46"/>
      <c r="E90" s="52">
        <v>0</v>
      </c>
      <c r="F90" s="52">
        <v>4912</v>
      </c>
      <c r="G90" s="46"/>
      <c r="H90" s="46"/>
      <c r="I90" s="47">
        <f>SUM(E90:F90)</f>
        <v>4912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16</v>
      </c>
      <c r="F91" s="52">
        <v>243</v>
      </c>
      <c r="G91" s="46"/>
      <c r="H91" s="46"/>
      <c r="I91" s="47">
        <f>SUM(E91:F91)</f>
        <v>259</v>
      </c>
    </row>
    <row r="92" spans="2:11" s="42" customFormat="1" ht="16" customHeight="1">
      <c r="B92" s="35" t="s">
        <v>74</v>
      </c>
      <c r="C92" s="46"/>
      <c r="D92" s="46"/>
      <c r="E92" s="52">
        <v>76</v>
      </c>
      <c r="F92" s="52">
        <v>1033</v>
      </c>
      <c r="G92" s="46"/>
      <c r="H92" s="46"/>
      <c r="I92" s="47">
        <f>SUM(E92:F92)</f>
        <v>1109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211</v>
      </c>
      <c r="G93" s="46"/>
      <c r="H93" s="46"/>
      <c r="I93" s="47">
        <f>F93</f>
        <v>211</v>
      </c>
    </row>
    <row r="94" spans="2:11" s="42" customFormat="1" ht="16" customHeight="1">
      <c r="B94" s="62" t="s">
        <v>72</v>
      </c>
      <c r="C94" s="46"/>
      <c r="D94" s="46"/>
      <c r="E94" s="52">
        <v>496</v>
      </c>
      <c r="F94" s="46"/>
      <c r="G94" s="46"/>
      <c r="H94" s="46"/>
      <c r="I94" s="47">
        <f>E94</f>
        <v>496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5912</v>
      </c>
      <c r="F95" s="46"/>
      <c r="G95" s="46"/>
      <c r="H95" s="46"/>
      <c r="I95" s="47">
        <f>E95</f>
        <v>5912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-1</v>
      </c>
      <c r="G99" s="46"/>
      <c r="H99" s="46"/>
      <c r="I99" s="47">
        <f>SUM(E99:F99)</f>
        <v>-1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-5726</v>
      </c>
      <c r="G100" s="46"/>
      <c r="H100" s="46"/>
      <c r="I100" s="47">
        <f>SUM(E100:F100)</f>
        <v>-5726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-21</v>
      </c>
      <c r="F101" s="53">
        <v>-1311</v>
      </c>
      <c r="G101" s="46"/>
      <c r="H101" s="46"/>
      <c r="I101" s="47">
        <f>SUM(E101:F101)</f>
        <v>-1332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0</v>
      </c>
      <c r="F106" s="89">
        <f>F58-F59</f>
        <v>4272</v>
      </c>
      <c r="G106" s="90"/>
      <c r="H106" s="90"/>
      <c r="I106" s="89">
        <f>SUM(E106:F106)</f>
        <v>4272</v>
      </c>
    </row>
    <row r="107" spans="2:22" ht="14.5">
      <c r="B107" s="93"/>
      <c r="C107" s="88"/>
      <c r="D107" s="88"/>
      <c r="E107" s="89">
        <f>E63-SUM(E64,E66:E68)</f>
        <v>4495</v>
      </c>
      <c r="F107" s="89">
        <f>F63-SUM(F64,F66)</f>
        <v>4363</v>
      </c>
      <c r="G107" s="90"/>
      <c r="H107" s="90"/>
      <c r="I107" s="89">
        <f>SUM(E107:F107)</f>
        <v>8858</v>
      </c>
    </row>
    <row r="108" spans="2:22" ht="14.5">
      <c r="B108" s="93"/>
      <c r="C108" s="88"/>
      <c r="D108" s="88"/>
      <c r="E108" s="89">
        <f>E73-SUM(E76,E82:E83)</f>
        <v>0</v>
      </c>
      <c r="F108" s="89">
        <f>F73-F76</f>
        <v>-744</v>
      </c>
      <c r="G108" s="90"/>
      <c r="H108" s="90"/>
      <c r="I108" s="89">
        <f>SUM(E108:F108)</f>
        <v>-744</v>
      </c>
    </row>
    <row r="109" spans="2:22" ht="14.5">
      <c r="B109" s="93"/>
      <c r="C109" s="88"/>
      <c r="D109" s="88"/>
      <c r="E109" s="89">
        <f>E84-SUM(E85,E90:E92,E94:E95)</f>
        <v>4332</v>
      </c>
      <c r="F109" s="89">
        <f>F84-SUM(F85, F90:F93)</f>
        <v>-4700</v>
      </c>
      <c r="G109" s="90"/>
      <c r="H109" s="90"/>
      <c r="I109" s="89">
        <f>SUM(E109:F109)</f>
        <v>-368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9" priority="1">
      <formula>$E$3&lt;&gt;0</formula>
    </cfRule>
  </conditionalFormatting>
  <conditionalFormatting sqref="K9:L9 K11:L13 K18:L18 K26:L26 K20:L22">
    <cfRule type="expression" dxfId="8" priority="3">
      <formula>$L9&lt;&gt;0</formula>
    </cfRule>
  </conditionalFormatting>
  <conditionalFormatting sqref="K6:L7">
    <cfRule type="expression" dxfId="7" priority="2">
      <formula>SUM($L$9:$L$26)&lt;&gt;0</formula>
    </cfRule>
  </conditionalFormatting>
  <conditionalFormatting sqref="K36 K39 K54 K58 K60 K63 K65 E69:F69 K72:K73 K76 K82:K85 K90 K94:K95 E96:F96 K99:K102 E104:F104">
    <cfRule type="cellIs" dxfId="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5" priority="8">
      <formula>VLOOKUP($B$3,#REF!, 9, FALSE)="No"</formula>
    </cfRule>
  </conditionalFormatting>
  <dataValidations count="4">
    <dataValidation type="list" allowBlank="1" showInputMessage="1" showErrorMessage="1" sqref="H3" xr:uid="{00000000-0002-0000-21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21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21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21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38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0</v>
      </c>
      <c r="D9" s="52">
        <v>0</v>
      </c>
      <c r="E9" s="52">
        <v>611</v>
      </c>
      <c r="F9" s="52">
        <v>1950</v>
      </c>
      <c r="G9" s="52">
        <v>115</v>
      </c>
      <c r="H9" s="46"/>
      <c r="I9" s="47">
        <f>SUM(C9:G9)</f>
        <v>2676</v>
      </c>
      <c r="K9" s="57">
        <v>2676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46"/>
      <c r="I11" s="47">
        <f>SUM(C11:G11)</f>
        <v>0</v>
      </c>
      <c r="K11" s="57">
        <v>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3997</v>
      </c>
      <c r="D12" s="52">
        <v>42</v>
      </c>
      <c r="E12" s="52">
        <v>26618</v>
      </c>
      <c r="F12" s="52">
        <v>92565</v>
      </c>
      <c r="G12" s="52">
        <v>3244</v>
      </c>
      <c r="H12" s="56">
        <v>69438</v>
      </c>
      <c r="I12" s="47">
        <f>SUM(C12:H12)</f>
        <v>195904</v>
      </c>
      <c r="K12" s="57">
        <f>K13-SUM(K9,K11)</f>
        <v>195904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3997</v>
      </c>
      <c r="D13" s="47">
        <f>SUM(D9,D11:D12)</f>
        <v>42</v>
      </c>
      <c r="E13" s="47">
        <f>SUM(E9,E11:E12)</f>
        <v>27229</v>
      </c>
      <c r="F13" s="47">
        <f>SUM(F9,F11:F12)</f>
        <v>94515</v>
      </c>
      <c r="G13" s="47">
        <f>SUM(G9,G11:G12)</f>
        <v>3359</v>
      </c>
      <c r="H13" s="47">
        <f>H12</f>
        <v>69438</v>
      </c>
      <c r="I13" s="47">
        <f>SUM(I9,I11:I12)</f>
        <v>198580</v>
      </c>
      <c r="K13" s="51">
        <v>198580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3997</v>
      </c>
      <c r="D15" s="47">
        <f>D13+D18</f>
        <v>42</v>
      </c>
      <c r="E15" s="47">
        <f>E13+E18</f>
        <v>27229</v>
      </c>
      <c r="F15" s="47">
        <f>F13+F18</f>
        <v>94362</v>
      </c>
      <c r="G15" s="47">
        <f>G13+G18</f>
        <v>3359</v>
      </c>
      <c r="H15" s="47">
        <f>H13</f>
        <v>69438</v>
      </c>
      <c r="I15" s="47">
        <f>I13+I18</f>
        <v>198427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-153</v>
      </c>
      <c r="G18" s="52">
        <v>0</v>
      </c>
      <c r="H18" s="46"/>
      <c r="I18" s="47">
        <f>SUM(C18:G18)</f>
        <v>-153</v>
      </c>
      <c r="K18" s="57">
        <v>-153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-69438</v>
      </c>
      <c r="G20" s="52">
        <v>0</v>
      </c>
      <c r="H20" s="46"/>
      <c r="I20" s="47">
        <f>SUM(C20:G20)</f>
        <v>-69438</v>
      </c>
      <c r="K20" s="57">
        <v>-69438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-2157</v>
      </c>
      <c r="D21" s="52">
        <v>0</v>
      </c>
      <c r="E21" s="52">
        <v>-1361</v>
      </c>
      <c r="F21" s="52">
        <v>-27102</v>
      </c>
      <c r="G21" s="52">
        <v>-2921</v>
      </c>
      <c r="H21" s="46"/>
      <c r="I21" s="47">
        <f>SUM(C21:G21)</f>
        <v>-33541</v>
      </c>
      <c r="K21" s="57">
        <f>K22-K18-K20</f>
        <v>-33541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-2157</v>
      </c>
      <c r="D22" s="47">
        <f>SUM(D18,D20:D21)</f>
        <v>0</v>
      </c>
      <c r="E22" s="47">
        <f>SUM(E18,E20:E21)</f>
        <v>-1361</v>
      </c>
      <c r="F22" s="47">
        <f>SUM(F18,F20:F21)</f>
        <v>-96693</v>
      </c>
      <c r="G22" s="47">
        <f>SUM(G18,G20:G21)</f>
        <v>-2921</v>
      </c>
      <c r="H22" s="46"/>
      <c r="I22" s="47">
        <f>SUM(I18,I20:I21)</f>
        <v>-103132</v>
      </c>
      <c r="K22" s="51">
        <v>-103132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-2157</v>
      </c>
      <c r="D24" s="47">
        <f>D22-D18</f>
        <v>0</v>
      </c>
      <c r="E24" s="47">
        <f>E22-E18</f>
        <v>-1361</v>
      </c>
      <c r="F24" s="47">
        <f>F22-F18</f>
        <v>-96540</v>
      </c>
      <c r="G24" s="47">
        <f>G22-G18</f>
        <v>-2921</v>
      </c>
      <c r="H24" s="46"/>
      <c r="I24" s="47">
        <f>I22-I18</f>
        <v>-102979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1840</v>
      </c>
      <c r="D26" s="50">
        <f>D13+D22</f>
        <v>42</v>
      </c>
      <c r="E26" s="50">
        <f>E13+E22</f>
        <v>25868</v>
      </c>
      <c r="F26" s="50">
        <f>F13+F22</f>
        <v>-2178</v>
      </c>
      <c r="G26" s="50">
        <f>G13+G22</f>
        <v>438</v>
      </c>
      <c r="H26" s="50">
        <f>H13</f>
        <v>69438</v>
      </c>
      <c r="I26" s="50">
        <f>I13+I22</f>
        <v>95448</v>
      </c>
      <c r="K26" s="51">
        <v>95448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621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1863</v>
      </c>
      <c r="F39" s="52">
        <v>35693</v>
      </c>
      <c r="G39" s="52">
        <v>0</v>
      </c>
      <c r="H39" s="46"/>
      <c r="I39" s="47">
        <f>SUM(C39:G39)</f>
        <v>37556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398</v>
      </c>
      <c r="F42" s="52">
        <v>1645</v>
      </c>
      <c r="G42" s="46"/>
      <c r="H42" s="46"/>
      <c r="I42" s="47">
        <f>SUM(E42:F42)</f>
        <v>2043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6513</v>
      </c>
      <c r="G43" s="46"/>
      <c r="H43" s="46"/>
      <c r="I43" s="47">
        <f>SUM(E43:F43)</f>
        <v>6513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55383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7652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23110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6545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1672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94362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5967</v>
      </c>
      <c r="F57" s="52">
        <v>7732</v>
      </c>
      <c r="G57" s="46"/>
      <c r="H57" s="46"/>
      <c r="I57" s="47">
        <f>SUM(E57:F57)</f>
        <v>13699</v>
      </c>
    </row>
    <row r="58" spans="2:22" s="42" customFormat="1" ht="16" customHeight="1">
      <c r="B58" s="26" t="s">
        <v>78</v>
      </c>
      <c r="C58" s="46"/>
      <c r="D58" s="46"/>
      <c r="E58" s="53">
        <v>8972</v>
      </c>
      <c r="F58" s="53">
        <v>36548</v>
      </c>
      <c r="G58" s="46"/>
      <c r="H58" s="46"/>
      <c r="I58" s="47">
        <f>SUM(E58:F58)</f>
        <v>45520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2605</v>
      </c>
      <c r="F59" s="52">
        <v>36257</v>
      </c>
      <c r="G59" s="46"/>
      <c r="H59" s="46"/>
      <c r="I59" s="47">
        <f>SUM(E59:F59)</f>
        <v>38862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24560</v>
      </c>
      <c r="G60" s="46"/>
      <c r="H60" s="46"/>
      <c r="I60" s="47">
        <f>F60</f>
        <v>24560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204</v>
      </c>
      <c r="F61" s="46"/>
      <c r="G61" s="46"/>
      <c r="H61" s="46"/>
      <c r="I61" s="47">
        <f>E61</f>
        <v>204</v>
      </c>
    </row>
    <row r="62" spans="2:22" s="42" customFormat="1" ht="16" customHeight="1">
      <c r="B62" s="62" t="s">
        <v>70</v>
      </c>
      <c r="C62" s="46"/>
      <c r="D62" s="46"/>
      <c r="E62" s="52">
        <v>1808</v>
      </c>
      <c r="F62" s="46"/>
      <c r="G62" s="46"/>
      <c r="H62" s="46"/>
      <c r="I62" s="47">
        <f>E62</f>
        <v>1808</v>
      </c>
    </row>
    <row r="63" spans="2:22" s="42" customFormat="1" ht="16" customHeight="1">
      <c r="B63" s="26" t="s">
        <v>60</v>
      </c>
      <c r="C63" s="46"/>
      <c r="D63" s="46"/>
      <c r="E63" s="53">
        <v>11679</v>
      </c>
      <c r="F63" s="53">
        <v>43186</v>
      </c>
      <c r="G63" s="46"/>
      <c r="H63" s="46"/>
      <c r="I63" s="47">
        <f>SUM(E63:F63)</f>
        <v>54865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251</v>
      </c>
      <c r="F64" s="52">
        <v>28457</v>
      </c>
      <c r="G64" s="46"/>
      <c r="H64" s="46"/>
      <c r="I64" s="47">
        <f>SUM(E64:F64)</f>
        <v>28708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16033</v>
      </c>
      <c r="G65" s="46"/>
      <c r="H65" s="46"/>
      <c r="I65" s="47">
        <f>F65</f>
        <v>16033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1861</v>
      </c>
      <c r="F66" s="52">
        <v>5849</v>
      </c>
      <c r="G66" s="46"/>
      <c r="H66" s="46"/>
      <c r="I66" s="47">
        <f>SUM(E66:F66)</f>
        <v>7710</v>
      </c>
    </row>
    <row r="67" spans="2:22" s="42" customFormat="1" ht="16" customHeight="1">
      <c r="B67" s="62" t="s">
        <v>72</v>
      </c>
      <c r="C67" s="46"/>
      <c r="D67" s="46"/>
      <c r="E67" s="52">
        <v>317</v>
      </c>
      <c r="F67" s="46"/>
      <c r="G67" s="46"/>
      <c r="H67" s="46"/>
      <c r="I67" s="47">
        <f>E67</f>
        <v>317</v>
      </c>
    </row>
    <row r="68" spans="2:22" s="42" customFormat="1" ht="16" customHeight="1">
      <c r="B68" s="62" t="s">
        <v>52</v>
      </c>
      <c r="C68" s="46"/>
      <c r="D68" s="46"/>
      <c r="E68" s="52">
        <v>5657</v>
      </c>
      <c r="F68" s="46"/>
      <c r="G68" s="46"/>
      <c r="H68" s="46"/>
      <c r="I68" s="47">
        <f>E68</f>
        <v>5657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5760</v>
      </c>
      <c r="F72" s="52">
        <v>7268</v>
      </c>
      <c r="G72" s="46"/>
      <c r="H72" s="46"/>
      <c r="I72" s="47">
        <f>SUM(E72:F72)</f>
        <v>13028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8585</v>
      </c>
      <c r="F73" s="53">
        <v>26895</v>
      </c>
      <c r="G73" s="46"/>
      <c r="H73" s="46"/>
      <c r="I73" s="47">
        <f>SUM(E73:F73)</f>
        <v>35480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1829</v>
      </c>
      <c r="G74" s="46"/>
      <c r="H74" s="46"/>
      <c r="I74" s="47">
        <f>F74</f>
        <v>1829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19157</v>
      </c>
      <c r="G75" s="46"/>
      <c r="H75" s="46"/>
      <c r="I75" s="47">
        <f>F75</f>
        <v>19157</v>
      </c>
    </row>
    <row r="76" spans="2:22" s="42" customFormat="1" ht="16" customHeight="1">
      <c r="B76" s="28" t="s">
        <v>59</v>
      </c>
      <c r="C76" s="46"/>
      <c r="D76" s="46"/>
      <c r="E76" s="52">
        <v>2605</v>
      </c>
      <c r="F76" s="52">
        <v>26604</v>
      </c>
      <c r="G76" s="46"/>
      <c r="H76" s="46"/>
      <c r="I76" s="47">
        <f>SUM(E76:F76)</f>
        <v>29209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2087</v>
      </c>
      <c r="G77" s="46"/>
      <c r="H77" s="46"/>
      <c r="I77" s="47">
        <f>F77</f>
        <v>2087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253</v>
      </c>
      <c r="G78" s="46"/>
      <c r="H78" s="46"/>
      <c r="I78" s="47">
        <f>F78</f>
        <v>253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204</v>
      </c>
      <c r="F82" s="46"/>
      <c r="G82" s="46"/>
      <c r="H82" s="46"/>
      <c r="I82" s="47">
        <f>E82</f>
        <v>204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1808</v>
      </c>
      <c r="F83" s="46"/>
      <c r="G83" s="46"/>
      <c r="H83" s="46"/>
      <c r="I83" s="47">
        <f>E83</f>
        <v>1808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10827</v>
      </c>
      <c r="F84" s="53">
        <v>29237</v>
      </c>
      <c r="G84" s="46"/>
      <c r="H84" s="46"/>
      <c r="I84" s="47">
        <f>SUM(E84:F84)</f>
        <v>40064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251</v>
      </c>
      <c r="F85" s="52">
        <v>20190</v>
      </c>
      <c r="G85" s="46"/>
      <c r="H85" s="46"/>
      <c r="I85" s="47">
        <f>SUM(E85:F85)</f>
        <v>20441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5511</v>
      </c>
      <c r="G86" s="46"/>
      <c r="H86" s="46"/>
      <c r="I86" s="47">
        <f>F86</f>
        <v>5511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9691</v>
      </c>
      <c r="G87" s="46"/>
      <c r="H87" s="46"/>
      <c r="I87" s="47">
        <f>F87</f>
        <v>9691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2702</v>
      </c>
      <c r="G88" s="46"/>
      <c r="H88" s="46"/>
      <c r="I88" s="47">
        <f>F88</f>
        <v>2702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11101</v>
      </c>
      <c r="G89" s="46"/>
      <c r="H89" s="46"/>
      <c r="I89" s="47">
        <f>F89</f>
        <v>11101</v>
      </c>
    </row>
    <row r="90" spans="2:11" s="42" customFormat="1" ht="16" customHeight="1">
      <c r="B90" s="32" t="s">
        <v>55</v>
      </c>
      <c r="C90" s="46"/>
      <c r="D90" s="46"/>
      <c r="E90" s="52">
        <v>1861</v>
      </c>
      <c r="F90" s="52">
        <v>5781</v>
      </c>
      <c r="G90" s="46"/>
      <c r="H90" s="46"/>
      <c r="I90" s="47">
        <f>SUM(E90:F90)</f>
        <v>7642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259</v>
      </c>
      <c r="G91" s="46"/>
      <c r="H91" s="46"/>
      <c r="I91" s="47">
        <f>SUM(E91:F91)</f>
        <v>259</v>
      </c>
    </row>
    <row r="92" spans="2:11" s="42" customFormat="1" ht="16" customHeight="1">
      <c r="B92" s="35" t="s">
        <v>74</v>
      </c>
      <c r="C92" s="46"/>
      <c r="D92" s="46"/>
      <c r="E92" s="52">
        <v>0</v>
      </c>
      <c r="F92" s="52">
        <v>0</v>
      </c>
      <c r="G92" s="46"/>
      <c r="H92" s="46"/>
      <c r="I92" s="47">
        <f>SUM(E92:F92)</f>
        <v>0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176</v>
      </c>
      <c r="G93" s="46"/>
      <c r="H93" s="46"/>
      <c r="I93" s="47">
        <f>F93</f>
        <v>176</v>
      </c>
    </row>
    <row r="94" spans="2:11" s="42" customFormat="1" ht="16" customHeight="1">
      <c r="B94" s="62" t="s">
        <v>72</v>
      </c>
      <c r="C94" s="46"/>
      <c r="D94" s="46"/>
      <c r="E94" s="52">
        <v>317</v>
      </c>
      <c r="F94" s="46"/>
      <c r="G94" s="46"/>
      <c r="H94" s="46"/>
      <c r="I94" s="47">
        <f>E94</f>
        <v>317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5657</v>
      </c>
      <c r="F95" s="46"/>
      <c r="G95" s="46"/>
      <c r="H95" s="46"/>
      <c r="I95" s="47">
        <f>E95</f>
        <v>5657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-1802</v>
      </c>
      <c r="G100" s="46"/>
      <c r="H100" s="46"/>
      <c r="I100" s="47">
        <f>SUM(E100:F100)</f>
        <v>-1802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-2215</v>
      </c>
      <c r="G101" s="46"/>
      <c r="H101" s="46"/>
      <c r="I101" s="47">
        <f>SUM(E101:F101)</f>
        <v>-2215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4355</v>
      </c>
      <c r="F106" s="89">
        <f>F58-F59</f>
        <v>291</v>
      </c>
      <c r="G106" s="90"/>
      <c r="H106" s="90"/>
      <c r="I106" s="89">
        <f>SUM(E106:F106)</f>
        <v>4646</v>
      </c>
    </row>
    <row r="107" spans="2:22" ht="14.5">
      <c r="B107" s="93"/>
      <c r="C107" s="88"/>
      <c r="D107" s="88"/>
      <c r="E107" s="89">
        <f>E63-SUM(E64,E66:E68)</f>
        <v>3593</v>
      </c>
      <c r="F107" s="89">
        <f>F63-SUM(F64,F66)</f>
        <v>8880</v>
      </c>
      <c r="G107" s="90"/>
      <c r="H107" s="90"/>
      <c r="I107" s="89">
        <f>SUM(E107:F107)</f>
        <v>12473</v>
      </c>
    </row>
    <row r="108" spans="2:22" ht="14.5">
      <c r="B108" s="93"/>
      <c r="C108" s="88"/>
      <c r="D108" s="88"/>
      <c r="E108" s="89">
        <f>E73-SUM(E76,E82:E83)</f>
        <v>3968</v>
      </c>
      <c r="F108" s="89">
        <f>F73-F76</f>
        <v>291</v>
      </c>
      <c r="G108" s="90"/>
      <c r="H108" s="90"/>
      <c r="I108" s="89">
        <f>SUM(E108:F108)</f>
        <v>4259</v>
      </c>
    </row>
    <row r="109" spans="2:22" ht="14.5">
      <c r="B109" s="93"/>
      <c r="C109" s="88"/>
      <c r="D109" s="88"/>
      <c r="E109" s="89">
        <f>E84-SUM(E85,E90:E92,E94:E95)</f>
        <v>2741</v>
      </c>
      <c r="F109" s="89">
        <f>F84-SUM(F85, F90:F93)</f>
        <v>2831</v>
      </c>
      <c r="G109" s="90"/>
      <c r="H109" s="90"/>
      <c r="I109" s="89">
        <f>SUM(E109:F109)</f>
        <v>5572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4" priority="1">
      <formula>$E$3&lt;&gt;0</formula>
    </cfRule>
  </conditionalFormatting>
  <conditionalFormatting sqref="K9:L9 K11:L13 K18:L18 K26:L26 K20:L22">
    <cfRule type="expression" dxfId="3" priority="3">
      <formula>$L9&lt;&gt;0</formula>
    </cfRule>
  </conditionalFormatting>
  <conditionalFormatting sqref="K6:L7">
    <cfRule type="expression" dxfId="2" priority="2">
      <formula>SUM($L$9:$L$26)&lt;&gt;0</formula>
    </cfRule>
  </conditionalFormatting>
  <conditionalFormatting sqref="K36 K39 K54 K58 K60 K63 K65 E69:F69 K72:K73 K76 K82:K85 K90 K94:K95 E96:F96 K99:K102 E104:F104">
    <cfRule type="cellIs" dxfId="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0" priority="8">
      <formula>VLOOKUP($B$3,#REF!, 9, FALSE)="No"</formula>
    </cfRule>
  </conditionalFormatting>
  <dataValidations count="4">
    <dataValidation type="list" allowBlank="1" showInputMessage="1" showErrorMessage="1" sqref="H3" xr:uid="{00000000-0002-0000-22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22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22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22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10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500</v>
      </c>
      <c r="D9" s="52">
        <v>5</v>
      </c>
      <c r="E9" s="52">
        <v>1157</v>
      </c>
      <c r="F9" s="52">
        <v>1976</v>
      </c>
      <c r="G9" s="52">
        <v>199</v>
      </c>
      <c r="H9" s="46"/>
      <c r="I9" s="47">
        <f>SUM(C9:G9)</f>
        <v>3837</v>
      </c>
      <c r="K9" s="57">
        <v>3837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-351</v>
      </c>
      <c r="D11" s="52">
        <v>0</v>
      </c>
      <c r="E11" s="52">
        <v>0</v>
      </c>
      <c r="F11" s="52">
        <v>-833</v>
      </c>
      <c r="G11" s="52">
        <v>0</v>
      </c>
      <c r="H11" s="46"/>
      <c r="I11" s="47">
        <f>SUM(C11:G11)</f>
        <v>-1184</v>
      </c>
      <c r="K11" s="57">
        <v>-1184</v>
      </c>
      <c r="L11" s="57">
        <f>K11-I11</f>
        <v>0</v>
      </c>
    </row>
    <row r="12" spans="2:12" s="42" customFormat="1" ht="16" customHeight="1">
      <c r="B12" s="43" t="s">
        <v>100</v>
      </c>
      <c r="C12" s="52">
        <v>4802</v>
      </c>
      <c r="D12" s="52">
        <v>66</v>
      </c>
      <c r="E12" s="52">
        <v>47330</v>
      </c>
      <c r="F12" s="52">
        <v>137597</v>
      </c>
      <c r="G12" s="52">
        <v>5328</v>
      </c>
      <c r="H12" s="56">
        <v>89549</v>
      </c>
      <c r="I12" s="47">
        <f>SUM(C12:H12)</f>
        <v>284672</v>
      </c>
      <c r="K12" s="57">
        <f>K13-SUM(K9,K11)</f>
        <v>284672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4951</v>
      </c>
      <c r="D13" s="47">
        <f>SUM(D9,D11:D12)</f>
        <v>71</v>
      </c>
      <c r="E13" s="47">
        <f>SUM(E9,E11:E12)</f>
        <v>48487</v>
      </c>
      <c r="F13" s="47">
        <f>SUM(F9,F11:F12)</f>
        <v>138740</v>
      </c>
      <c r="G13" s="47">
        <f>SUM(G9,G11:G12)</f>
        <v>5527</v>
      </c>
      <c r="H13" s="47">
        <f>H12</f>
        <v>89549</v>
      </c>
      <c r="I13" s="47">
        <f>SUM(I9,I11:I12)</f>
        <v>287325</v>
      </c>
      <c r="K13" s="51">
        <v>287325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4728</v>
      </c>
      <c r="D15" s="47">
        <f>D13+D18</f>
        <v>71</v>
      </c>
      <c r="E15" s="47">
        <f>E13+E18</f>
        <v>48487</v>
      </c>
      <c r="F15" s="47">
        <f>F13+F18</f>
        <v>138574</v>
      </c>
      <c r="G15" s="47">
        <f>G13+G18</f>
        <v>5512</v>
      </c>
      <c r="H15" s="47">
        <f>H13</f>
        <v>89549</v>
      </c>
      <c r="I15" s="47">
        <f>I13+I18</f>
        <v>286921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-223</v>
      </c>
      <c r="D18" s="52">
        <v>0</v>
      </c>
      <c r="E18" s="52">
        <v>0</v>
      </c>
      <c r="F18" s="52">
        <v>-166</v>
      </c>
      <c r="G18" s="52">
        <v>-15</v>
      </c>
      <c r="H18" s="46"/>
      <c r="I18" s="47">
        <f>SUM(C18:G18)</f>
        <v>-404</v>
      </c>
      <c r="K18" s="57">
        <v>-404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-895</v>
      </c>
      <c r="D20" s="52">
        <v>0</v>
      </c>
      <c r="E20" s="52">
        <v>0</v>
      </c>
      <c r="F20" s="52">
        <v>-88654</v>
      </c>
      <c r="G20" s="52">
        <v>0</v>
      </c>
      <c r="H20" s="46"/>
      <c r="I20" s="47">
        <f>SUM(C20:G20)</f>
        <v>-89549</v>
      </c>
      <c r="K20" s="57">
        <v>-89549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-39</v>
      </c>
      <c r="D21" s="52">
        <v>0</v>
      </c>
      <c r="E21" s="52">
        <v>-938</v>
      </c>
      <c r="F21" s="52">
        <v>-48996</v>
      </c>
      <c r="G21" s="52">
        <v>-5370</v>
      </c>
      <c r="H21" s="46"/>
      <c r="I21" s="47">
        <f>SUM(C21:G21)</f>
        <v>-55343</v>
      </c>
      <c r="K21" s="57">
        <f>K22-K18-K20</f>
        <v>-55343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-1157</v>
      </c>
      <c r="D22" s="47">
        <f>SUM(D18,D20:D21)</f>
        <v>0</v>
      </c>
      <c r="E22" s="47">
        <f>SUM(E18,E20:E21)</f>
        <v>-938</v>
      </c>
      <c r="F22" s="47">
        <f>SUM(F18,F20:F21)</f>
        <v>-137816</v>
      </c>
      <c r="G22" s="47">
        <f>SUM(G18,G20:G21)</f>
        <v>-5385</v>
      </c>
      <c r="H22" s="46"/>
      <c r="I22" s="47">
        <f>SUM(I18,I20:I21)</f>
        <v>-145296</v>
      </c>
      <c r="K22" s="51">
        <v>-145296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-934</v>
      </c>
      <c r="D24" s="47">
        <f>D22-D18</f>
        <v>0</v>
      </c>
      <c r="E24" s="47">
        <f>E22-E18</f>
        <v>-938</v>
      </c>
      <c r="F24" s="47">
        <f>F22-F18</f>
        <v>-137650</v>
      </c>
      <c r="G24" s="47">
        <f>G22-G18</f>
        <v>-5370</v>
      </c>
      <c r="H24" s="46"/>
      <c r="I24" s="47">
        <f>I22-I18</f>
        <v>-144892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3794</v>
      </c>
      <c r="D26" s="50">
        <f>D13+D22</f>
        <v>71</v>
      </c>
      <c r="E26" s="50">
        <f>E13+E22</f>
        <v>47549</v>
      </c>
      <c r="F26" s="50">
        <f>F13+F22</f>
        <v>924</v>
      </c>
      <c r="G26" s="50">
        <f>G13+G22</f>
        <v>142</v>
      </c>
      <c r="H26" s="50">
        <f>H13</f>
        <v>89549</v>
      </c>
      <c r="I26" s="50">
        <f>I13+I22</f>
        <v>142029</v>
      </c>
      <c r="K26" s="51">
        <v>142029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93</v>
      </c>
      <c r="D39" s="52">
        <v>0</v>
      </c>
      <c r="E39" s="52">
        <v>9473</v>
      </c>
      <c r="F39" s="52">
        <v>46242</v>
      </c>
      <c r="G39" s="52">
        <v>0</v>
      </c>
      <c r="H39" s="46"/>
      <c r="I39" s="47">
        <f>SUM(C39:G39)</f>
        <v>55808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561</v>
      </c>
      <c r="F42" s="52">
        <v>3770</v>
      </c>
      <c r="G42" s="46"/>
      <c r="H42" s="46"/>
      <c r="I42" s="47">
        <f>SUM(E42:F42)</f>
        <v>4331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180</v>
      </c>
      <c r="G43" s="46"/>
      <c r="H43" s="46"/>
      <c r="I43" s="47">
        <f>SUM(E43:F43)</f>
        <v>180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80250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7442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38382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9812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2688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138574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14905</v>
      </c>
      <c r="F57" s="52">
        <v>8479</v>
      </c>
      <c r="G57" s="46"/>
      <c r="H57" s="46"/>
      <c r="I57" s="47">
        <f>SUM(E57:F57)</f>
        <v>23384</v>
      </c>
    </row>
    <row r="58" spans="2:22" s="42" customFormat="1" ht="16" customHeight="1">
      <c r="B58" s="26" t="s">
        <v>78</v>
      </c>
      <c r="C58" s="46"/>
      <c r="D58" s="46"/>
      <c r="E58" s="53">
        <v>10378</v>
      </c>
      <c r="F58" s="53">
        <v>84056</v>
      </c>
      <c r="G58" s="46"/>
      <c r="H58" s="46"/>
      <c r="I58" s="47">
        <f>SUM(E58:F58)</f>
        <v>94434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4235</v>
      </c>
      <c r="F59" s="52">
        <v>81557</v>
      </c>
      <c r="G59" s="46"/>
      <c r="H59" s="46"/>
      <c r="I59" s="47">
        <f>SUM(E59:F59)</f>
        <v>85792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57038</v>
      </c>
      <c r="G60" s="46"/>
      <c r="H60" s="46"/>
      <c r="I60" s="47">
        <f>F60</f>
        <v>57038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281</v>
      </c>
      <c r="F61" s="46"/>
      <c r="G61" s="46"/>
      <c r="H61" s="46"/>
      <c r="I61" s="47">
        <f>E61</f>
        <v>281</v>
      </c>
    </row>
    <row r="62" spans="2:22" s="42" customFormat="1" ht="16" customHeight="1">
      <c r="B62" s="62" t="s">
        <v>70</v>
      </c>
      <c r="C62" s="46"/>
      <c r="D62" s="46"/>
      <c r="E62" s="52">
        <v>5862</v>
      </c>
      <c r="F62" s="46"/>
      <c r="G62" s="46"/>
      <c r="H62" s="46"/>
      <c r="I62" s="47">
        <f>E62</f>
        <v>5862</v>
      </c>
    </row>
    <row r="63" spans="2:22" s="42" customFormat="1" ht="16" customHeight="1">
      <c r="B63" s="26" t="s">
        <v>60</v>
      </c>
      <c r="C63" s="46"/>
      <c r="D63" s="46"/>
      <c r="E63" s="53">
        <v>18904</v>
      </c>
      <c r="F63" s="53">
        <v>43594</v>
      </c>
      <c r="G63" s="46"/>
      <c r="H63" s="46"/>
      <c r="I63" s="47">
        <f>SUM(E63:F63)</f>
        <v>62498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179</v>
      </c>
      <c r="F64" s="52">
        <v>31870</v>
      </c>
      <c r="G64" s="46"/>
      <c r="H64" s="46"/>
      <c r="I64" s="47">
        <f>SUM(E64:F64)</f>
        <v>32049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11152</v>
      </c>
      <c r="G65" s="46"/>
      <c r="H65" s="46"/>
      <c r="I65" s="47">
        <f>F65</f>
        <v>11152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538</v>
      </c>
      <c r="F66" s="52">
        <v>7491</v>
      </c>
      <c r="G66" s="46"/>
      <c r="H66" s="46"/>
      <c r="I66" s="47">
        <f>SUM(E66:F66)</f>
        <v>8029</v>
      </c>
    </row>
    <row r="67" spans="2:22" s="42" customFormat="1" ht="16" customHeight="1">
      <c r="B67" s="62" t="s">
        <v>72</v>
      </c>
      <c r="C67" s="46"/>
      <c r="D67" s="46"/>
      <c r="E67" s="52">
        <v>1604</v>
      </c>
      <c r="F67" s="46"/>
      <c r="G67" s="46"/>
      <c r="H67" s="46"/>
      <c r="I67" s="47">
        <f>E67</f>
        <v>1604</v>
      </c>
    </row>
    <row r="68" spans="2:22" s="42" customFormat="1" ht="16" customHeight="1">
      <c r="B68" s="62" t="s">
        <v>52</v>
      </c>
      <c r="C68" s="46"/>
      <c r="D68" s="46"/>
      <c r="E68" s="52">
        <v>14236</v>
      </c>
      <c r="F68" s="46"/>
      <c r="G68" s="46"/>
      <c r="H68" s="46"/>
      <c r="I68" s="47">
        <f>E68</f>
        <v>14236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14156</v>
      </c>
      <c r="F72" s="52">
        <v>5077</v>
      </c>
      <c r="G72" s="46"/>
      <c r="H72" s="46"/>
      <c r="I72" s="47">
        <f>SUM(E72:F72)</f>
        <v>19233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10378</v>
      </c>
      <c r="F73" s="53">
        <v>45135</v>
      </c>
      <c r="G73" s="46"/>
      <c r="H73" s="46"/>
      <c r="I73" s="47">
        <f>SUM(E73:F73)</f>
        <v>55513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4107</v>
      </c>
      <c r="G74" s="46"/>
      <c r="H74" s="46"/>
      <c r="I74" s="47">
        <f>F74</f>
        <v>4107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36680</v>
      </c>
      <c r="G75" s="46"/>
      <c r="H75" s="46"/>
      <c r="I75" s="47">
        <f>F75</f>
        <v>36680</v>
      </c>
    </row>
    <row r="76" spans="2:22" s="42" customFormat="1" ht="16" customHeight="1">
      <c r="B76" s="28" t="s">
        <v>59</v>
      </c>
      <c r="C76" s="46"/>
      <c r="D76" s="46"/>
      <c r="E76" s="52">
        <v>4235</v>
      </c>
      <c r="F76" s="52">
        <v>43013</v>
      </c>
      <c r="G76" s="46"/>
      <c r="H76" s="46"/>
      <c r="I76" s="47">
        <f>SUM(E76:F76)</f>
        <v>47248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3399</v>
      </c>
      <c r="G77" s="46"/>
      <c r="H77" s="46"/>
      <c r="I77" s="47">
        <f>F77</f>
        <v>3399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949</v>
      </c>
      <c r="G78" s="46"/>
      <c r="H78" s="46"/>
      <c r="I78" s="47">
        <f>F78</f>
        <v>949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0</v>
      </c>
      <c r="G79" s="46"/>
      <c r="H79" s="46"/>
      <c r="I79" s="47">
        <f>F79</f>
        <v>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281</v>
      </c>
      <c r="F82" s="46"/>
      <c r="G82" s="46"/>
      <c r="H82" s="46"/>
      <c r="I82" s="47">
        <f>E82</f>
        <v>281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5862</v>
      </c>
      <c r="F83" s="46"/>
      <c r="G83" s="46"/>
      <c r="H83" s="46"/>
      <c r="I83" s="47">
        <f>E83</f>
        <v>5862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18904</v>
      </c>
      <c r="F84" s="53">
        <v>36499</v>
      </c>
      <c r="G84" s="46"/>
      <c r="H84" s="46"/>
      <c r="I84" s="47">
        <f>SUM(E84:F84)</f>
        <v>55403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179</v>
      </c>
      <c r="F85" s="52">
        <v>26945</v>
      </c>
      <c r="G85" s="46"/>
      <c r="H85" s="46"/>
      <c r="I85" s="47">
        <f>SUM(E85:F85)</f>
        <v>27124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15909</v>
      </c>
      <c r="G86" s="46"/>
      <c r="H86" s="46"/>
      <c r="I86" s="47">
        <f>F86</f>
        <v>15909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8922</v>
      </c>
      <c r="G87" s="46"/>
      <c r="H87" s="46"/>
      <c r="I87" s="47">
        <f>F87</f>
        <v>8922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2157</v>
      </c>
      <c r="G88" s="46"/>
      <c r="H88" s="46"/>
      <c r="I88" s="47">
        <f>F88</f>
        <v>2157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11152</v>
      </c>
      <c r="G89" s="46"/>
      <c r="H89" s="46"/>
      <c r="I89" s="47">
        <f>F89</f>
        <v>11152</v>
      </c>
    </row>
    <row r="90" spans="2:11" s="42" customFormat="1" ht="16" customHeight="1">
      <c r="B90" s="32" t="s">
        <v>55</v>
      </c>
      <c r="C90" s="46"/>
      <c r="D90" s="46"/>
      <c r="E90" s="52">
        <v>538</v>
      </c>
      <c r="F90" s="52">
        <v>3796</v>
      </c>
      <c r="G90" s="46"/>
      <c r="H90" s="46"/>
      <c r="I90" s="47">
        <f>SUM(E90:F90)</f>
        <v>4334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10</v>
      </c>
      <c r="G91" s="46"/>
      <c r="H91" s="46"/>
      <c r="I91" s="47">
        <f>SUM(E91:F91)</f>
        <v>10</v>
      </c>
    </row>
    <row r="92" spans="2:11" s="42" customFormat="1" ht="16" customHeight="1">
      <c r="B92" s="35" t="s">
        <v>74</v>
      </c>
      <c r="C92" s="46"/>
      <c r="D92" s="46"/>
      <c r="E92" s="52">
        <v>89</v>
      </c>
      <c r="F92" s="52">
        <v>1904</v>
      </c>
      <c r="G92" s="46"/>
      <c r="H92" s="46"/>
      <c r="I92" s="47">
        <f>SUM(E92:F92)</f>
        <v>1993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258</v>
      </c>
      <c r="G93" s="46"/>
      <c r="H93" s="46"/>
      <c r="I93" s="47">
        <f>F93</f>
        <v>258</v>
      </c>
    </row>
    <row r="94" spans="2:11" s="42" customFormat="1" ht="16" customHeight="1">
      <c r="B94" s="62" t="s">
        <v>72</v>
      </c>
      <c r="C94" s="46"/>
      <c r="D94" s="46"/>
      <c r="E94" s="52">
        <v>1601</v>
      </c>
      <c r="F94" s="46"/>
      <c r="G94" s="46"/>
      <c r="H94" s="46"/>
      <c r="I94" s="47">
        <f>E94</f>
        <v>1601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14236</v>
      </c>
      <c r="F95" s="46"/>
      <c r="G95" s="46"/>
      <c r="H95" s="46"/>
      <c r="I95" s="47">
        <f>E95</f>
        <v>14236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-82</v>
      </c>
      <c r="G99" s="46"/>
      <c r="H99" s="46"/>
      <c r="I99" s="47">
        <f>SUM(E99:F99)</f>
        <v>-82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-8632</v>
      </c>
      <c r="G100" s="46"/>
      <c r="H100" s="46"/>
      <c r="I100" s="47">
        <f>SUM(E100:F100)</f>
        <v>-8632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-934</v>
      </c>
      <c r="G101" s="46"/>
      <c r="H101" s="46"/>
      <c r="I101" s="47">
        <f>SUM(E101:F101)</f>
        <v>-934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-316</v>
      </c>
      <c r="G102" s="46"/>
      <c r="H102" s="46"/>
      <c r="I102" s="47">
        <f>F102</f>
        <v>-316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0</v>
      </c>
      <c r="F106" s="89">
        <f>F58-F59</f>
        <v>2499</v>
      </c>
      <c r="G106" s="90"/>
      <c r="H106" s="90"/>
      <c r="I106" s="89">
        <f>SUM(E106:F106)</f>
        <v>2499</v>
      </c>
    </row>
    <row r="107" spans="2:22" ht="14.5">
      <c r="B107" s="93"/>
      <c r="C107" s="88"/>
      <c r="D107" s="88"/>
      <c r="E107" s="89">
        <f>E63-SUM(E64,E66:E68)</f>
        <v>2347</v>
      </c>
      <c r="F107" s="89">
        <f>F63-SUM(F64,F66)</f>
        <v>4233</v>
      </c>
      <c r="G107" s="90"/>
      <c r="H107" s="90"/>
      <c r="I107" s="89">
        <f>SUM(E107:F107)</f>
        <v>6580</v>
      </c>
    </row>
    <row r="108" spans="2:22" ht="14.5">
      <c r="B108" s="93"/>
      <c r="C108" s="88"/>
      <c r="D108" s="88"/>
      <c r="E108" s="89">
        <f>E73-SUM(E76,E82:E83)</f>
        <v>0</v>
      </c>
      <c r="F108" s="89">
        <f>F73-F76</f>
        <v>2122</v>
      </c>
      <c r="G108" s="90"/>
      <c r="H108" s="90"/>
      <c r="I108" s="89">
        <f>SUM(E108:F108)</f>
        <v>2122</v>
      </c>
    </row>
    <row r="109" spans="2:22" ht="14.5">
      <c r="B109" s="93"/>
      <c r="C109" s="88"/>
      <c r="D109" s="88"/>
      <c r="E109" s="89">
        <f>E84-SUM(E85,E90:E92,E94:E95)</f>
        <v>2261</v>
      </c>
      <c r="F109" s="89">
        <f>F84-SUM(F85, F90:F93)</f>
        <v>3586</v>
      </c>
      <c r="G109" s="90"/>
      <c r="H109" s="90"/>
      <c r="I109" s="89">
        <f>SUM(E109:F109)</f>
        <v>5847</v>
      </c>
    </row>
    <row r="110" spans="2:22">
      <c r="I110" s="87"/>
    </row>
  </sheetData>
  <mergeCells count="9">
    <mergeCell ref="L6:L7"/>
    <mergeCell ref="F6:F7"/>
    <mergeCell ref="E6:E7"/>
    <mergeCell ref="D6:D7"/>
    <mergeCell ref="C6:C7"/>
    <mergeCell ref="H6:H7"/>
    <mergeCell ref="I6:I7"/>
    <mergeCell ref="G6:G7"/>
    <mergeCell ref="K6:K7"/>
  </mergeCells>
  <conditionalFormatting sqref="C3:E3">
    <cfRule type="expression" dxfId="159" priority="5">
      <formula>$E$3&lt;&gt;0</formula>
    </cfRule>
  </conditionalFormatting>
  <conditionalFormatting sqref="K9:L9 K11:L13 K18:L18 K26:L26 K20:L22">
    <cfRule type="expression" dxfId="158" priority="7">
      <formula>$L9&lt;&gt;0</formula>
    </cfRule>
  </conditionalFormatting>
  <conditionalFormatting sqref="K6:L7">
    <cfRule type="expression" dxfId="157" priority="6">
      <formula>SUM($L$9:$L$26)&lt;&gt;0</formula>
    </cfRule>
  </conditionalFormatting>
  <conditionalFormatting sqref="K36 K39 K54 K58 K60 K63 K65 E69:F69 K72:K73 K76 K82:K85 K90 K94:K95 E96:F96 K99:K102 E104:F104">
    <cfRule type="cellIs" dxfId="156" priority="31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55" priority="32">
      <formula>VLOOKUP($B$3,#REF!, 9, FALSE)="No"</formula>
    </cfRule>
  </conditionalFormatting>
  <dataValidations count="4"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3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300-000001000000}">
      <formula1>0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300-000002000000}">
      <formula1>-1000000</formula1>
      <formula2>1000000</formula2>
    </dataValidation>
    <dataValidation type="list" allowBlank="1" showInputMessage="1" showErrorMessage="1" sqref="H3" xr:uid="{00000000-0002-0000-0300-000003000000}">
      <formula1>#REF!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11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0</v>
      </c>
      <c r="D9" s="52">
        <v>0</v>
      </c>
      <c r="E9" s="52">
        <v>362</v>
      </c>
      <c r="F9" s="52">
        <v>3464</v>
      </c>
      <c r="G9" s="52">
        <v>20</v>
      </c>
      <c r="H9" s="46"/>
      <c r="I9" s="47">
        <f>SUM(C9:G9)</f>
        <v>3846</v>
      </c>
      <c r="K9" s="57">
        <v>3846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46"/>
      <c r="I11" s="47">
        <f>SUM(C11:G11)</f>
        <v>0</v>
      </c>
      <c r="K11" s="57">
        <v>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60</v>
      </c>
      <c r="D12" s="52">
        <v>47</v>
      </c>
      <c r="E12" s="52">
        <v>33203</v>
      </c>
      <c r="F12" s="52">
        <v>158257</v>
      </c>
      <c r="G12" s="52">
        <v>3710</v>
      </c>
      <c r="H12" s="56">
        <v>159641</v>
      </c>
      <c r="I12" s="47">
        <f>SUM(C12:H12)</f>
        <v>354918</v>
      </c>
      <c r="K12" s="57">
        <f>K13-SUM(K9,K11)</f>
        <v>354918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60</v>
      </c>
      <c r="D13" s="47">
        <f>SUM(D9,D11:D12)</f>
        <v>47</v>
      </c>
      <c r="E13" s="47">
        <f>SUM(E9,E11:E12)</f>
        <v>33565</v>
      </c>
      <c r="F13" s="47">
        <f>SUM(F9,F11:F12)</f>
        <v>161721</v>
      </c>
      <c r="G13" s="47">
        <f>SUM(G9,G11:G12)</f>
        <v>3730</v>
      </c>
      <c r="H13" s="47">
        <f>H12</f>
        <v>159641</v>
      </c>
      <c r="I13" s="47">
        <f>SUM(I9,I11:I12)</f>
        <v>358764</v>
      </c>
      <c r="K13" s="51">
        <v>358764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60</v>
      </c>
      <c r="D15" s="47">
        <f>D13+D18</f>
        <v>47</v>
      </c>
      <c r="E15" s="47">
        <f>E13+E18</f>
        <v>33524</v>
      </c>
      <c r="F15" s="47">
        <f>F13+F18</f>
        <v>161472</v>
      </c>
      <c r="G15" s="47">
        <f>G13+G18</f>
        <v>3546</v>
      </c>
      <c r="H15" s="47">
        <f>H13</f>
        <v>159641</v>
      </c>
      <c r="I15" s="47">
        <f>I13+I18</f>
        <v>358290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-41</v>
      </c>
      <c r="F18" s="52">
        <v>-249</v>
      </c>
      <c r="G18" s="52">
        <v>-184</v>
      </c>
      <c r="H18" s="46"/>
      <c r="I18" s="47">
        <f>SUM(C18:G18)</f>
        <v>-474</v>
      </c>
      <c r="K18" s="57">
        <v>-474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-159641</v>
      </c>
      <c r="G20" s="52">
        <v>0</v>
      </c>
      <c r="H20" s="46"/>
      <c r="I20" s="47">
        <f>SUM(C20:G20)</f>
        <v>-159641</v>
      </c>
      <c r="K20" s="57">
        <v>-159641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-123</v>
      </c>
      <c r="D21" s="52">
        <v>-29</v>
      </c>
      <c r="E21" s="52">
        <v>-559</v>
      </c>
      <c r="F21" s="52">
        <v>-42722</v>
      </c>
      <c r="G21" s="52">
        <v>-3489</v>
      </c>
      <c r="H21" s="46"/>
      <c r="I21" s="47">
        <f>SUM(C21:G21)</f>
        <v>-46922</v>
      </c>
      <c r="K21" s="57">
        <f>K22-K18-K20</f>
        <v>-46922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-123</v>
      </c>
      <c r="D22" s="47">
        <f>SUM(D18,D20:D21)</f>
        <v>-29</v>
      </c>
      <c r="E22" s="47">
        <f>SUM(E18,E20:E21)</f>
        <v>-600</v>
      </c>
      <c r="F22" s="47">
        <f>SUM(F18,F20:F21)</f>
        <v>-202612</v>
      </c>
      <c r="G22" s="47">
        <f>SUM(G18,G20:G21)</f>
        <v>-3673</v>
      </c>
      <c r="H22" s="46"/>
      <c r="I22" s="47">
        <f>SUM(I18,I20:I21)</f>
        <v>-207037</v>
      </c>
      <c r="K22" s="51">
        <v>-207037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-123</v>
      </c>
      <c r="D24" s="47">
        <f>D22-D18</f>
        <v>-29</v>
      </c>
      <c r="E24" s="47">
        <f>E22-E18</f>
        <v>-559</v>
      </c>
      <c r="F24" s="47">
        <f>F22-F18</f>
        <v>-202363</v>
      </c>
      <c r="G24" s="47">
        <f>G22-G18</f>
        <v>-3489</v>
      </c>
      <c r="H24" s="46"/>
      <c r="I24" s="47">
        <f>I22-I18</f>
        <v>-206563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-63</v>
      </c>
      <c r="D26" s="50">
        <f>D13+D22</f>
        <v>18</v>
      </c>
      <c r="E26" s="50">
        <f>E13+E22</f>
        <v>32965</v>
      </c>
      <c r="F26" s="50">
        <f>F13+F22</f>
        <v>-40891</v>
      </c>
      <c r="G26" s="50">
        <f>G13+G22</f>
        <v>57</v>
      </c>
      <c r="H26" s="50">
        <f>H13</f>
        <v>159641</v>
      </c>
      <c r="I26" s="50">
        <f>I13+I22</f>
        <v>151727</v>
      </c>
      <c r="K26" s="51">
        <v>151727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478</v>
      </c>
      <c r="F39" s="52">
        <v>60140</v>
      </c>
      <c r="G39" s="52">
        <v>0</v>
      </c>
      <c r="H39" s="46"/>
      <c r="I39" s="47">
        <f>SUM(C39:G39)</f>
        <v>60618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923</v>
      </c>
      <c r="F42" s="52">
        <v>6087</v>
      </c>
      <c r="G42" s="46"/>
      <c r="H42" s="46"/>
      <c r="I42" s="47">
        <f>SUM(E42:F42)</f>
        <v>7010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94</v>
      </c>
      <c r="F43" s="52">
        <v>53</v>
      </c>
      <c r="G43" s="46"/>
      <c r="H43" s="46"/>
      <c r="I43" s="47">
        <f>SUM(E43:F43)</f>
        <v>147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84323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11184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58597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5771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1597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161472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13584</v>
      </c>
      <c r="F57" s="52">
        <v>20616</v>
      </c>
      <c r="G57" s="46"/>
      <c r="H57" s="46"/>
      <c r="I57" s="47">
        <f>SUM(E57:F57)</f>
        <v>34200</v>
      </c>
    </row>
    <row r="58" spans="2:22" s="42" customFormat="1" ht="16" customHeight="1">
      <c r="B58" s="26" t="s">
        <v>78</v>
      </c>
      <c r="C58" s="46"/>
      <c r="D58" s="46"/>
      <c r="E58" s="53">
        <v>9606</v>
      </c>
      <c r="F58" s="53">
        <v>89072</v>
      </c>
      <c r="G58" s="46"/>
      <c r="H58" s="46"/>
      <c r="I58" s="47">
        <f>SUM(E58:F58)</f>
        <v>98678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2394</v>
      </c>
      <c r="F59" s="52">
        <v>88935</v>
      </c>
      <c r="G59" s="46"/>
      <c r="H59" s="46"/>
      <c r="I59" s="47">
        <f>SUM(E59:F59)</f>
        <v>91329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49351</v>
      </c>
      <c r="G60" s="46"/>
      <c r="H60" s="46"/>
      <c r="I60" s="47">
        <f>F60</f>
        <v>49351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921</v>
      </c>
      <c r="F61" s="46"/>
      <c r="G61" s="46"/>
      <c r="H61" s="46"/>
      <c r="I61" s="47">
        <f>E61</f>
        <v>921</v>
      </c>
    </row>
    <row r="62" spans="2:22" s="42" customFormat="1" ht="16" customHeight="1">
      <c r="B62" s="62" t="s">
        <v>70</v>
      </c>
      <c r="C62" s="46"/>
      <c r="D62" s="46"/>
      <c r="E62" s="52">
        <v>6189</v>
      </c>
      <c r="F62" s="46"/>
      <c r="G62" s="46"/>
      <c r="H62" s="46"/>
      <c r="I62" s="47">
        <f>E62</f>
        <v>6189</v>
      </c>
    </row>
    <row r="63" spans="2:22" s="42" customFormat="1" ht="16" customHeight="1">
      <c r="B63" s="26" t="s">
        <v>60</v>
      </c>
      <c r="C63" s="46"/>
      <c r="D63" s="46"/>
      <c r="E63" s="53">
        <v>8735</v>
      </c>
      <c r="F63" s="53">
        <v>42323</v>
      </c>
      <c r="G63" s="46"/>
      <c r="H63" s="46"/>
      <c r="I63" s="47">
        <f>SUM(E63:F63)</f>
        <v>51058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275</v>
      </c>
      <c r="F64" s="52">
        <v>27607</v>
      </c>
      <c r="G64" s="46"/>
      <c r="H64" s="46"/>
      <c r="I64" s="47">
        <f>SUM(E64:F64)</f>
        <v>27882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23091</v>
      </c>
      <c r="G65" s="46"/>
      <c r="H65" s="46"/>
      <c r="I65" s="47">
        <f>F65</f>
        <v>23091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474</v>
      </c>
      <c r="F66" s="52">
        <v>9729</v>
      </c>
      <c r="G66" s="46"/>
      <c r="H66" s="46"/>
      <c r="I66" s="47">
        <f>SUM(E66:F66)</f>
        <v>10203</v>
      </c>
    </row>
    <row r="67" spans="2:22" s="42" customFormat="1" ht="16" customHeight="1">
      <c r="B67" s="62" t="s">
        <v>72</v>
      </c>
      <c r="C67" s="46"/>
      <c r="D67" s="46"/>
      <c r="E67" s="52">
        <v>393</v>
      </c>
      <c r="F67" s="46"/>
      <c r="G67" s="46"/>
      <c r="H67" s="46"/>
      <c r="I67" s="47">
        <f>E67</f>
        <v>393</v>
      </c>
    </row>
    <row r="68" spans="2:22" s="42" customFormat="1" ht="16" customHeight="1">
      <c r="B68" s="62" t="s">
        <v>52</v>
      </c>
      <c r="C68" s="46"/>
      <c r="D68" s="46"/>
      <c r="E68" s="52">
        <v>6927</v>
      </c>
      <c r="F68" s="46"/>
      <c r="G68" s="46"/>
      <c r="H68" s="46"/>
      <c r="I68" s="47">
        <f>E68</f>
        <v>6927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13580</v>
      </c>
      <c r="F72" s="52">
        <v>19539</v>
      </c>
      <c r="G72" s="46"/>
      <c r="H72" s="46"/>
      <c r="I72" s="47">
        <f>SUM(E72:F72)</f>
        <v>33119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9591</v>
      </c>
      <c r="F73" s="53">
        <v>48818</v>
      </c>
      <c r="G73" s="46"/>
      <c r="H73" s="46"/>
      <c r="I73" s="47">
        <f>SUM(E73:F73)</f>
        <v>58409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1793</v>
      </c>
      <c r="G74" s="46"/>
      <c r="H74" s="46"/>
      <c r="I74" s="47">
        <f>F74</f>
        <v>1793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26844</v>
      </c>
      <c r="G75" s="46"/>
      <c r="H75" s="46"/>
      <c r="I75" s="47">
        <f>F75</f>
        <v>26844</v>
      </c>
    </row>
    <row r="76" spans="2:22" s="42" customFormat="1" ht="16" customHeight="1">
      <c r="B76" s="28" t="s">
        <v>59</v>
      </c>
      <c r="C76" s="46"/>
      <c r="D76" s="46"/>
      <c r="E76" s="52">
        <v>2379</v>
      </c>
      <c r="F76" s="52">
        <v>48815</v>
      </c>
      <c r="G76" s="46"/>
      <c r="H76" s="46"/>
      <c r="I76" s="47">
        <f>SUM(E76:F76)</f>
        <v>51194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4577</v>
      </c>
      <c r="G77" s="46"/>
      <c r="H77" s="46"/>
      <c r="I77" s="47">
        <f>F77</f>
        <v>4577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1746</v>
      </c>
      <c r="G78" s="46"/>
      <c r="H78" s="46"/>
      <c r="I78" s="47">
        <f>F78</f>
        <v>1746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15</v>
      </c>
      <c r="G79" s="46"/>
      <c r="H79" s="46"/>
      <c r="I79" s="47">
        <f>F79</f>
        <v>15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44</v>
      </c>
      <c r="G80" s="46"/>
      <c r="H80" s="46"/>
      <c r="I80" s="47">
        <f>F80</f>
        <v>44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921</v>
      </c>
      <c r="F82" s="46"/>
      <c r="G82" s="46"/>
      <c r="H82" s="46"/>
      <c r="I82" s="47">
        <f>E82</f>
        <v>921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6189</v>
      </c>
      <c r="F83" s="46"/>
      <c r="G83" s="46"/>
      <c r="H83" s="46"/>
      <c r="I83" s="47">
        <f>E83</f>
        <v>6189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8482</v>
      </c>
      <c r="F84" s="53">
        <v>39137</v>
      </c>
      <c r="G84" s="46"/>
      <c r="H84" s="46"/>
      <c r="I84" s="47">
        <f>SUM(E84:F84)</f>
        <v>47619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273</v>
      </c>
      <c r="F85" s="52">
        <v>27364</v>
      </c>
      <c r="G85" s="46"/>
      <c r="H85" s="46"/>
      <c r="I85" s="47">
        <f>SUM(E85:F85)</f>
        <v>27637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2672</v>
      </c>
      <c r="G86" s="46"/>
      <c r="H86" s="46"/>
      <c r="I86" s="47">
        <f>F86</f>
        <v>2672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21981</v>
      </c>
      <c r="G87" s="46"/>
      <c r="H87" s="46"/>
      <c r="I87" s="47">
        <f>F87</f>
        <v>21981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2766</v>
      </c>
      <c r="G88" s="46"/>
      <c r="H88" s="46"/>
      <c r="I88" s="47">
        <f>F88</f>
        <v>2766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22888</v>
      </c>
      <c r="G89" s="46"/>
      <c r="H89" s="46"/>
      <c r="I89" s="47">
        <f>F89</f>
        <v>22888</v>
      </c>
    </row>
    <row r="90" spans="2:11" s="42" customFormat="1" ht="16" customHeight="1">
      <c r="B90" s="32" t="s">
        <v>55</v>
      </c>
      <c r="C90" s="46"/>
      <c r="D90" s="46"/>
      <c r="E90" s="52">
        <v>474</v>
      </c>
      <c r="F90" s="52">
        <v>9198</v>
      </c>
      <c r="G90" s="46"/>
      <c r="H90" s="46"/>
      <c r="I90" s="47">
        <f>SUM(E90:F90)</f>
        <v>9672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30</v>
      </c>
      <c r="F91" s="52">
        <v>2472</v>
      </c>
      <c r="G91" s="46"/>
      <c r="H91" s="46"/>
      <c r="I91" s="47">
        <f>SUM(E91:F91)</f>
        <v>2502</v>
      </c>
    </row>
    <row r="92" spans="2:11" s="42" customFormat="1" ht="16" customHeight="1">
      <c r="B92" s="35" t="s">
        <v>74</v>
      </c>
      <c r="C92" s="46"/>
      <c r="D92" s="46"/>
      <c r="E92" s="52">
        <v>0</v>
      </c>
      <c r="F92" s="52">
        <v>0</v>
      </c>
      <c r="G92" s="46"/>
      <c r="H92" s="46"/>
      <c r="I92" s="47">
        <f>SUM(E92:F92)</f>
        <v>0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352</v>
      </c>
      <c r="F94" s="46"/>
      <c r="G94" s="46"/>
      <c r="H94" s="46"/>
      <c r="I94" s="47">
        <f>E94</f>
        <v>352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6728</v>
      </c>
      <c r="F95" s="46"/>
      <c r="G95" s="46"/>
      <c r="H95" s="46"/>
      <c r="I95" s="47">
        <f>E95</f>
        <v>6728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-5</v>
      </c>
      <c r="G99" s="46"/>
      <c r="H99" s="46"/>
      <c r="I99" s="47">
        <f>SUM(E99:F99)</f>
        <v>-5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-7778</v>
      </c>
      <c r="G100" s="46"/>
      <c r="H100" s="46"/>
      <c r="I100" s="47">
        <f>SUM(E100:F100)</f>
        <v>-7778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-16</v>
      </c>
      <c r="F101" s="53">
        <v>-439</v>
      </c>
      <c r="G101" s="46"/>
      <c r="H101" s="46"/>
      <c r="I101" s="47">
        <f>SUM(E101:F101)</f>
        <v>-455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-420</v>
      </c>
      <c r="G102" s="46"/>
      <c r="H102" s="46"/>
      <c r="I102" s="47">
        <f>F102</f>
        <v>-420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102</v>
      </c>
      <c r="F106" s="89">
        <f>F58-F59</f>
        <v>137</v>
      </c>
      <c r="G106" s="90"/>
      <c r="H106" s="90"/>
      <c r="I106" s="89">
        <f>SUM(E106:F106)</f>
        <v>239</v>
      </c>
    </row>
    <row r="107" spans="2:22" ht="14.5">
      <c r="B107" s="93"/>
      <c r="C107" s="88"/>
      <c r="D107" s="88"/>
      <c r="E107" s="89">
        <f>E63-SUM(E64,E66:E68)</f>
        <v>666</v>
      </c>
      <c r="F107" s="89">
        <f>F63-SUM(F64,F66)</f>
        <v>4987</v>
      </c>
      <c r="G107" s="90"/>
      <c r="H107" s="90"/>
      <c r="I107" s="89">
        <f>SUM(E107:F107)</f>
        <v>5653</v>
      </c>
    </row>
    <row r="108" spans="2:22" ht="14.5">
      <c r="B108" s="93"/>
      <c r="C108" s="88"/>
      <c r="D108" s="88"/>
      <c r="E108" s="89">
        <f>E73-SUM(E76,E82:E83)</f>
        <v>102</v>
      </c>
      <c r="F108" s="89">
        <f>F73-F76</f>
        <v>3</v>
      </c>
      <c r="G108" s="90"/>
      <c r="H108" s="90"/>
      <c r="I108" s="89">
        <f>SUM(E108:F108)</f>
        <v>105</v>
      </c>
    </row>
    <row r="109" spans="2:22" ht="14.5">
      <c r="B109" s="93"/>
      <c r="C109" s="88"/>
      <c r="D109" s="88"/>
      <c r="E109" s="89">
        <f>E84-SUM(E85,E90:E92,E94:E95)</f>
        <v>625</v>
      </c>
      <c r="F109" s="89">
        <f>F84-SUM(F85, F90:F93)</f>
        <v>103</v>
      </c>
      <c r="G109" s="90"/>
      <c r="H109" s="90"/>
      <c r="I109" s="89">
        <f>SUM(E109:F109)</f>
        <v>728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54" priority="1">
      <formula>$E$3&lt;&gt;0</formula>
    </cfRule>
  </conditionalFormatting>
  <conditionalFormatting sqref="K9:L9 K11:L13 K18:L18 K26:L26 K20:L22">
    <cfRule type="expression" dxfId="153" priority="3">
      <formula>$L9&lt;&gt;0</formula>
    </cfRule>
  </conditionalFormatting>
  <conditionalFormatting sqref="K6:L7">
    <cfRule type="expression" dxfId="152" priority="2">
      <formula>SUM($L$9:$L$26)&lt;&gt;0</formula>
    </cfRule>
  </conditionalFormatting>
  <conditionalFormatting sqref="K36 K39 K54 K58 K60 K63 K65 E69:F69 K72:K73 K76 K82:K85 K90 K94:K95 E96:F96 K99:K102 E104:F104">
    <cfRule type="cellIs" dxfId="15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50" priority="8">
      <formula>VLOOKUP($B$3,#REF!, 9, FALSE)="No"</formula>
    </cfRule>
  </conditionalFormatting>
  <dataValidations count="4">
    <dataValidation type="list" allowBlank="1" showInputMessage="1" showErrorMessage="1" sqref="H3" xr:uid="{00000000-0002-0000-04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4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4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4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7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43</v>
      </c>
      <c r="D9" s="52">
        <v>0</v>
      </c>
      <c r="E9" s="52">
        <v>378</v>
      </c>
      <c r="F9" s="52">
        <v>1360</v>
      </c>
      <c r="G9" s="52">
        <v>51</v>
      </c>
      <c r="H9" s="46"/>
      <c r="I9" s="47">
        <f>SUM(C9:G9)</f>
        <v>1832</v>
      </c>
      <c r="K9" s="57">
        <v>1832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46"/>
      <c r="I11" s="47">
        <f>SUM(C11:G11)</f>
        <v>0</v>
      </c>
      <c r="K11" s="57">
        <v>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1648</v>
      </c>
      <c r="D12" s="52">
        <v>17</v>
      </c>
      <c r="E12" s="52">
        <v>17509</v>
      </c>
      <c r="F12" s="52">
        <v>70104</v>
      </c>
      <c r="G12" s="52">
        <v>2420</v>
      </c>
      <c r="H12" s="56">
        <v>45646</v>
      </c>
      <c r="I12" s="47">
        <f>SUM(C12:H12)</f>
        <v>137344</v>
      </c>
      <c r="K12" s="57">
        <f>K13-SUM(K9,K11)</f>
        <v>137344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1691</v>
      </c>
      <c r="D13" s="47">
        <f>SUM(D9,D11:D12)</f>
        <v>17</v>
      </c>
      <c r="E13" s="47">
        <f>SUM(E9,E11:E12)</f>
        <v>17887</v>
      </c>
      <c r="F13" s="47">
        <f>SUM(F9,F11:F12)</f>
        <v>71464</v>
      </c>
      <c r="G13" s="47">
        <f>SUM(G9,G11:G12)</f>
        <v>2471</v>
      </c>
      <c r="H13" s="47">
        <f>H12</f>
        <v>45646</v>
      </c>
      <c r="I13" s="47">
        <f>SUM(I9,I11:I12)</f>
        <v>139176</v>
      </c>
      <c r="K13" s="51">
        <v>139176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1691</v>
      </c>
      <c r="D15" s="47">
        <f>D13+D18</f>
        <v>17</v>
      </c>
      <c r="E15" s="47">
        <f>E13+E18</f>
        <v>17887</v>
      </c>
      <c r="F15" s="47">
        <f>F13+F18</f>
        <v>71464</v>
      </c>
      <c r="G15" s="47">
        <f>G13+G18</f>
        <v>2471</v>
      </c>
      <c r="H15" s="47">
        <f>H13</f>
        <v>45646</v>
      </c>
      <c r="I15" s="47">
        <f>I13+I18</f>
        <v>139176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46"/>
      <c r="I18" s="47">
        <f>SUM(C18:G18)</f>
        <v>0</v>
      </c>
      <c r="K18" s="57">
        <v>0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-1648</v>
      </c>
      <c r="D20" s="52">
        <v>0</v>
      </c>
      <c r="E20" s="52">
        <v>0</v>
      </c>
      <c r="F20" s="52">
        <v>-59190</v>
      </c>
      <c r="G20" s="52">
        <v>0</v>
      </c>
      <c r="H20" s="46"/>
      <c r="I20" s="47">
        <f>SUM(C20:G20)</f>
        <v>-60838</v>
      </c>
      <c r="K20" s="57">
        <v>-60838</v>
      </c>
      <c r="L20" s="57">
        <f>K20-I20</f>
        <v>0</v>
      </c>
    </row>
    <row r="21" spans="2:14" s="42" customFormat="1" ht="16" customHeight="1">
      <c r="B21" s="43" t="s">
        <v>102</v>
      </c>
      <c r="C21" s="52">
        <v>0</v>
      </c>
      <c r="D21" s="52">
        <v>0</v>
      </c>
      <c r="E21" s="52">
        <v>-396</v>
      </c>
      <c r="F21" s="52">
        <v>-9842</v>
      </c>
      <c r="G21" s="52">
        <v>-1780</v>
      </c>
      <c r="H21" s="46"/>
      <c r="I21" s="47">
        <f>SUM(C21:G21)</f>
        <v>-12018</v>
      </c>
      <c r="K21" s="57">
        <f>K22-K18-K20</f>
        <v>-12018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-1648</v>
      </c>
      <c r="D22" s="47">
        <f>SUM(D18,D20:D21)</f>
        <v>0</v>
      </c>
      <c r="E22" s="47">
        <f>SUM(E18,E20:E21)</f>
        <v>-396</v>
      </c>
      <c r="F22" s="47">
        <f>SUM(F18,F20:F21)</f>
        <v>-69032</v>
      </c>
      <c r="G22" s="47">
        <f>SUM(G18,G20:G21)</f>
        <v>-1780</v>
      </c>
      <c r="H22" s="46"/>
      <c r="I22" s="47">
        <f>SUM(I18,I20:I21)</f>
        <v>-72856</v>
      </c>
      <c r="K22" s="51">
        <v>-72856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-1648</v>
      </c>
      <c r="D24" s="47">
        <f>D22-D18</f>
        <v>0</v>
      </c>
      <c r="E24" s="47">
        <f>E22-E18</f>
        <v>-396</v>
      </c>
      <c r="F24" s="47">
        <f>F22-F18</f>
        <v>-69032</v>
      </c>
      <c r="G24" s="47">
        <f>G22-G18</f>
        <v>-1780</v>
      </c>
      <c r="H24" s="46"/>
      <c r="I24" s="47">
        <f>I22-I18</f>
        <v>-72856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43</v>
      </c>
      <c r="D26" s="50">
        <f>D13+D22</f>
        <v>17</v>
      </c>
      <c r="E26" s="50">
        <f>E13+E22</f>
        <v>17491</v>
      </c>
      <c r="F26" s="50">
        <f>F13+F22</f>
        <v>2432</v>
      </c>
      <c r="G26" s="50">
        <f>G13+G22</f>
        <v>691</v>
      </c>
      <c r="H26" s="50">
        <f>H13</f>
        <v>45646</v>
      </c>
      <c r="I26" s="50">
        <f>I13+I22</f>
        <v>66320</v>
      </c>
      <c r="K26" s="51">
        <v>66320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106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4124</v>
      </c>
      <c r="F39" s="52">
        <v>43071</v>
      </c>
      <c r="G39" s="52">
        <v>0</v>
      </c>
      <c r="H39" s="46"/>
      <c r="I39" s="47">
        <f>SUM(C39:G39)</f>
        <v>47195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90</v>
      </c>
      <c r="F42" s="52">
        <v>2767</v>
      </c>
      <c r="G42" s="46"/>
      <c r="H42" s="46"/>
      <c r="I42" s="47">
        <f>SUM(E42:F42)</f>
        <v>2857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59</v>
      </c>
      <c r="F43" s="52">
        <v>5647</v>
      </c>
      <c r="G43" s="46"/>
      <c r="H43" s="46"/>
      <c r="I43" s="47">
        <f>SUM(E43:F43)</f>
        <v>5706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46718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5500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15796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2406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1044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71464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5446</v>
      </c>
      <c r="F57" s="52">
        <v>7739</v>
      </c>
      <c r="G57" s="46"/>
      <c r="H57" s="46"/>
      <c r="I57" s="47">
        <f>SUM(E57:F57)</f>
        <v>13185</v>
      </c>
    </row>
    <row r="58" spans="2:22" s="42" customFormat="1" ht="16" customHeight="1">
      <c r="B58" s="26" t="s">
        <v>78</v>
      </c>
      <c r="C58" s="46"/>
      <c r="D58" s="46"/>
      <c r="E58" s="53">
        <v>5818</v>
      </c>
      <c r="F58" s="53">
        <v>36522</v>
      </c>
      <c r="G58" s="46"/>
      <c r="H58" s="46"/>
      <c r="I58" s="47">
        <f>SUM(E58:F58)</f>
        <v>42340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0</v>
      </c>
      <c r="F59" s="52">
        <v>32082</v>
      </c>
      <c r="G59" s="46"/>
      <c r="H59" s="46"/>
      <c r="I59" s="47">
        <f>SUM(E59:F59)</f>
        <v>32082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26483</v>
      </c>
      <c r="G60" s="46"/>
      <c r="H60" s="46"/>
      <c r="I60" s="47">
        <f>F60</f>
        <v>26483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191</v>
      </c>
      <c r="F61" s="46"/>
      <c r="G61" s="46"/>
      <c r="H61" s="46"/>
      <c r="I61" s="47">
        <f>E61</f>
        <v>191</v>
      </c>
    </row>
    <row r="62" spans="2:22" s="42" customFormat="1" ht="16" customHeight="1">
      <c r="B62" s="62" t="s">
        <v>70</v>
      </c>
      <c r="C62" s="46"/>
      <c r="D62" s="46"/>
      <c r="E62" s="52">
        <v>2444</v>
      </c>
      <c r="F62" s="46"/>
      <c r="G62" s="46"/>
      <c r="H62" s="46"/>
      <c r="I62" s="47">
        <f>E62</f>
        <v>2444</v>
      </c>
    </row>
    <row r="63" spans="2:22" s="42" customFormat="1" ht="16" customHeight="1">
      <c r="B63" s="26" t="s">
        <v>60</v>
      </c>
      <c r="C63" s="46"/>
      <c r="D63" s="46"/>
      <c r="E63" s="53">
        <v>6055</v>
      </c>
      <c r="F63" s="53">
        <v>22589</v>
      </c>
      <c r="G63" s="46"/>
      <c r="H63" s="46"/>
      <c r="I63" s="47">
        <f>SUM(E63:F63)</f>
        <v>28644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0</v>
      </c>
      <c r="F64" s="52">
        <v>16635</v>
      </c>
      <c r="G64" s="46"/>
      <c r="H64" s="46"/>
      <c r="I64" s="47">
        <f>SUM(E64:F64)</f>
        <v>16635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11676</v>
      </c>
      <c r="G65" s="46"/>
      <c r="H65" s="46"/>
      <c r="I65" s="47">
        <f>F65</f>
        <v>11676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0</v>
      </c>
      <c r="F66" s="52">
        <v>2997</v>
      </c>
      <c r="G66" s="46"/>
      <c r="H66" s="46"/>
      <c r="I66" s="47">
        <f>SUM(E66:F66)</f>
        <v>2997</v>
      </c>
    </row>
    <row r="67" spans="2:22" s="42" customFormat="1" ht="16" customHeight="1">
      <c r="B67" s="62" t="s">
        <v>72</v>
      </c>
      <c r="C67" s="46"/>
      <c r="D67" s="46"/>
      <c r="E67" s="52">
        <v>493</v>
      </c>
      <c r="F67" s="46"/>
      <c r="G67" s="46"/>
      <c r="H67" s="46"/>
      <c r="I67" s="47">
        <f>E67</f>
        <v>493</v>
      </c>
    </row>
    <row r="68" spans="2:22" s="42" customFormat="1" ht="16" customHeight="1">
      <c r="B68" s="62" t="s">
        <v>52</v>
      </c>
      <c r="C68" s="46"/>
      <c r="D68" s="46"/>
      <c r="E68" s="52">
        <v>4384</v>
      </c>
      <c r="F68" s="46"/>
      <c r="G68" s="46"/>
      <c r="H68" s="46"/>
      <c r="I68" s="47">
        <f>E68</f>
        <v>4384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5343</v>
      </c>
      <c r="F72" s="52">
        <v>7572</v>
      </c>
      <c r="G72" s="46"/>
      <c r="H72" s="46"/>
      <c r="I72" s="47">
        <f>SUM(E72:F72)</f>
        <v>12915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5436</v>
      </c>
      <c r="F73" s="53">
        <v>29580</v>
      </c>
      <c r="G73" s="46"/>
      <c r="H73" s="46"/>
      <c r="I73" s="47">
        <f>SUM(E73:F73)</f>
        <v>35016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1088</v>
      </c>
      <c r="G74" s="46"/>
      <c r="H74" s="46"/>
      <c r="I74" s="47">
        <f>F74</f>
        <v>1088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20043</v>
      </c>
      <c r="G75" s="46"/>
      <c r="H75" s="46"/>
      <c r="I75" s="47">
        <f>F75</f>
        <v>20043</v>
      </c>
    </row>
    <row r="76" spans="2:22" s="42" customFormat="1" ht="16" customHeight="1">
      <c r="B76" s="28" t="s">
        <v>59</v>
      </c>
      <c r="C76" s="46"/>
      <c r="D76" s="46"/>
      <c r="E76" s="52">
        <v>0</v>
      </c>
      <c r="F76" s="52">
        <v>25140</v>
      </c>
      <c r="G76" s="46"/>
      <c r="H76" s="46"/>
      <c r="I76" s="47">
        <f>SUM(E76:F76)</f>
        <v>25140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1313</v>
      </c>
      <c r="G77" s="46"/>
      <c r="H77" s="46"/>
      <c r="I77" s="47">
        <f>F77</f>
        <v>1313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1635</v>
      </c>
      <c r="G78" s="46"/>
      <c r="H78" s="46"/>
      <c r="I78" s="47">
        <f>F78</f>
        <v>1635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13</v>
      </c>
      <c r="G79" s="46"/>
      <c r="H79" s="46"/>
      <c r="I79" s="47">
        <f>F79</f>
        <v>13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0</v>
      </c>
      <c r="G80" s="46"/>
      <c r="H80" s="46"/>
      <c r="I80" s="47">
        <f>F80</f>
        <v>0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191</v>
      </c>
      <c r="F82" s="46"/>
      <c r="G82" s="46"/>
      <c r="H82" s="46"/>
      <c r="I82" s="47">
        <f>E82</f>
        <v>191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2444</v>
      </c>
      <c r="F83" s="46"/>
      <c r="G83" s="46"/>
      <c r="H83" s="46"/>
      <c r="I83" s="47">
        <f>E83</f>
        <v>2444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6041</v>
      </c>
      <c r="F84" s="53">
        <v>19863</v>
      </c>
      <c r="G84" s="46"/>
      <c r="H84" s="46"/>
      <c r="I84" s="47">
        <f>SUM(E84:F84)</f>
        <v>25904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0</v>
      </c>
      <c r="F85" s="52">
        <v>13047</v>
      </c>
      <c r="G85" s="46"/>
      <c r="H85" s="46"/>
      <c r="I85" s="47">
        <f>SUM(E85:F85)</f>
        <v>13047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783</v>
      </c>
      <c r="G86" s="46"/>
      <c r="H86" s="46"/>
      <c r="I86" s="47">
        <f>F86</f>
        <v>783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7746</v>
      </c>
      <c r="G87" s="46"/>
      <c r="H87" s="46"/>
      <c r="I87" s="47">
        <f>F87</f>
        <v>7746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1743</v>
      </c>
      <c r="G88" s="46"/>
      <c r="H88" s="46"/>
      <c r="I88" s="47">
        <f>F88</f>
        <v>1743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9320</v>
      </c>
      <c r="G89" s="46"/>
      <c r="H89" s="46"/>
      <c r="I89" s="47">
        <f>F89</f>
        <v>9320</v>
      </c>
    </row>
    <row r="90" spans="2:11" s="42" customFormat="1" ht="16" customHeight="1">
      <c r="B90" s="32" t="s">
        <v>55</v>
      </c>
      <c r="C90" s="46"/>
      <c r="D90" s="46"/>
      <c r="E90" s="52">
        <v>0</v>
      </c>
      <c r="F90" s="52">
        <v>2997</v>
      </c>
      <c r="G90" s="46"/>
      <c r="H90" s="46"/>
      <c r="I90" s="47">
        <f>SUM(E90:F90)</f>
        <v>2997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716</v>
      </c>
      <c r="G91" s="46"/>
      <c r="H91" s="46"/>
      <c r="I91" s="47">
        <f>SUM(E91:F91)</f>
        <v>716</v>
      </c>
    </row>
    <row r="92" spans="2:11" s="42" customFormat="1" ht="16" customHeight="1">
      <c r="B92" s="35" t="s">
        <v>74</v>
      </c>
      <c r="C92" s="46"/>
      <c r="D92" s="46"/>
      <c r="E92" s="52">
        <v>0</v>
      </c>
      <c r="F92" s="52">
        <v>560</v>
      </c>
      <c r="G92" s="46"/>
      <c r="H92" s="46"/>
      <c r="I92" s="47">
        <f>SUM(E92:F92)</f>
        <v>560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91</v>
      </c>
      <c r="G93" s="46"/>
      <c r="H93" s="46"/>
      <c r="I93" s="47">
        <f>F93</f>
        <v>91</v>
      </c>
    </row>
    <row r="94" spans="2:11" s="42" customFormat="1" ht="16" customHeight="1">
      <c r="B94" s="62" t="s">
        <v>72</v>
      </c>
      <c r="C94" s="46"/>
      <c r="D94" s="46"/>
      <c r="E94" s="52">
        <v>493</v>
      </c>
      <c r="F94" s="46"/>
      <c r="G94" s="46"/>
      <c r="H94" s="46"/>
      <c r="I94" s="47">
        <f>E94</f>
        <v>493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4384</v>
      </c>
      <c r="F95" s="46"/>
      <c r="G95" s="46"/>
      <c r="H95" s="46"/>
      <c r="I95" s="47">
        <f>E95</f>
        <v>4384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-2</v>
      </c>
      <c r="F99" s="52">
        <v>-167</v>
      </c>
      <c r="G99" s="46"/>
      <c r="H99" s="46"/>
      <c r="I99" s="47">
        <f>SUM(E99:F99)</f>
        <v>-169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-380</v>
      </c>
      <c r="F100" s="53">
        <v>-6942</v>
      </c>
      <c r="G100" s="46"/>
      <c r="H100" s="46"/>
      <c r="I100" s="47">
        <f>SUM(E100:F100)</f>
        <v>-7322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-14</v>
      </c>
      <c r="F101" s="53">
        <v>-2730</v>
      </c>
      <c r="G101" s="46"/>
      <c r="H101" s="46"/>
      <c r="I101" s="47">
        <f>SUM(E101:F101)</f>
        <v>-2744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3183</v>
      </c>
      <c r="F106" s="89">
        <f>F58-F59</f>
        <v>4440</v>
      </c>
      <c r="G106" s="90"/>
      <c r="H106" s="90"/>
      <c r="I106" s="89">
        <f>SUM(E106:F106)</f>
        <v>7623</v>
      </c>
    </row>
    <row r="107" spans="2:22" ht="14.5">
      <c r="B107" s="93"/>
      <c r="C107" s="88"/>
      <c r="D107" s="88"/>
      <c r="E107" s="89">
        <f>E63-SUM(E64,E66:E68)</f>
        <v>1178</v>
      </c>
      <c r="F107" s="89">
        <f>F63-SUM(F64,F66)</f>
        <v>2957</v>
      </c>
      <c r="G107" s="90"/>
      <c r="H107" s="90"/>
      <c r="I107" s="89">
        <f>SUM(E107:F107)</f>
        <v>4135</v>
      </c>
    </row>
    <row r="108" spans="2:22" ht="14.5">
      <c r="B108" s="93"/>
      <c r="C108" s="88"/>
      <c r="D108" s="88"/>
      <c r="E108" s="89">
        <f>E73-SUM(E76,E82:E83)</f>
        <v>2801</v>
      </c>
      <c r="F108" s="89">
        <f>F73-F76</f>
        <v>4440</v>
      </c>
      <c r="G108" s="90"/>
      <c r="H108" s="90"/>
      <c r="I108" s="89">
        <f>SUM(E108:F108)</f>
        <v>7241</v>
      </c>
    </row>
    <row r="109" spans="2:22" ht="14.5">
      <c r="B109" s="93"/>
      <c r="C109" s="88"/>
      <c r="D109" s="88"/>
      <c r="E109" s="89">
        <f>E84-SUM(E85,E90:E92,E94:E95)</f>
        <v>1164</v>
      </c>
      <c r="F109" s="89">
        <f>F84-SUM(F85, F90:F93)</f>
        <v>2452</v>
      </c>
      <c r="G109" s="90"/>
      <c r="H109" s="90"/>
      <c r="I109" s="89">
        <f>SUM(E109:F109)</f>
        <v>3616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49" priority="1">
      <formula>$E$3&lt;&gt;0</formula>
    </cfRule>
  </conditionalFormatting>
  <conditionalFormatting sqref="K9:L9 K11:L13 K18:L18 K26:L26 K20:L22">
    <cfRule type="expression" dxfId="148" priority="3">
      <formula>$L9&lt;&gt;0</formula>
    </cfRule>
  </conditionalFormatting>
  <conditionalFormatting sqref="K6:L7">
    <cfRule type="expression" dxfId="147" priority="2">
      <formula>SUM($L$9:$L$26)&lt;&gt;0</formula>
    </cfRule>
  </conditionalFormatting>
  <conditionalFormatting sqref="K36 K39 K54 K58 K60 K63 K65 E69:F69 K72:K73 K76 K82:K85 K90 K94:K95 E96:F96 K99:K102 E104:F104">
    <cfRule type="cellIs" dxfId="14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45" priority="8">
      <formula>VLOOKUP($B$3,#REF!, 9, FALSE)="No"</formula>
    </cfRule>
  </conditionalFormatting>
  <dataValidations count="4">
    <dataValidation type="list" allowBlank="1" showInputMessage="1" showErrorMessage="1" sqref="H3" xr:uid="{00000000-0002-0000-05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5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5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5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12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38</v>
      </c>
      <c r="D9" s="52">
        <v>1</v>
      </c>
      <c r="E9" s="52">
        <v>581</v>
      </c>
      <c r="F9" s="52">
        <v>2315</v>
      </c>
      <c r="G9" s="52">
        <v>71</v>
      </c>
      <c r="H9" s="46"/>
      <c r="I9" s="47">
        <f>SUM(C9:G9)</f>
        <v>3006</v>
      </c>
      <c r="K9" s="57">
        <v>3006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-29</v>
      </c>
      <c r="F11" s="52">
        <v>-410</v>
      </c>
      <c r="G11" s="52">
        <v>0</v>
      </c>
      <c r="H11" s="46"/>
      <c r="I11" s="47">
        <f>SUM(C11:G11)</f>
        <v>-439</v>
      </c>
      <c r="K11" s="57">
        <v>-439</v>
      </c>
      <c r="L11" s="57">
        <f>K11-I11</f>
        <v>0</v>
      </c>
    </row>
    <row r="12" spans="2:12" s="42" customFormat="1" ht="16" customHeight="1">
      <c r="B12" s="43" t="s">
        <v>100</v>
      </c>
      <c r="C12" s="52">
        <v>627</v>
      </c>
      <c r="D12" s="52">
        <v>13</v>
      </c>
      <c r="E12" s="52">
        <v>11497</v>
      </c>
      <c r="F12" s="52">
        <v>65167</v>
      </c>
      <c r="G12" s="52">
        <v>1364</v>
      </c>
      <c r="H12" s="56">
        <v>59945</v>
      </c>
      <c r="I12" s="47">
        <f>SUM(C12:H12)</f>
        <v>138613</v>
      </c>
      <c r="K12" s="57">
        <f>K13-SUM(K9,K11)</f>
        <v>138613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665</v>
      </c>
      <c r="D13" s="47">
        <f>SUM(D9,D11:D12)</f>
        <v>14</v>
      </c>
      <c r="E13" s="47">
        <f>SUM(E9,E11:E12)</f>
        <v>12049</v>
      </c>
      <c r="F13" s="47">
        <f>SUM(F9,F11:F12)</f>
        <v>67072</v>
      </c>
      <c r="G13" s="47">
        <f>SUM(G9,G11:G12)</f>
        <v>1435</v>
      </c>
      <c r="H13" s="47">
        <f>H12</f>
        <v>59945</v>
      </c>
      <c r="I13" s="47">
        <f>SUM(I9,I11:I12)</f>
        <v>141180</v>
      </c>
      <c r="K13" s="51">
        <v>141180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665</v>
      </c>
      <c r="D15" s="47">
        <f>D13+D18</f>
        <v>14</v>
      </c>
      <c r="E15" s="47">
        <f>E13+E18</f>
        <v>12017</v>
      </c>
      <c r="F15" s="47">
        <f>F13+F18</f>
        <v>66948</v>
      </c>
      <c r="G15" s="47">
        <f>G13+G18</f>
        <v>1386</v>
      </c>
      <c r="H15" s="47">
        <f>H13</f>
        <v>59945</v>
      </c>
      <c r="I15" s="47">
        <f>I13+I18</f>
        <v>140975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0</v>
      </c>
      <c r="D18" s="52">
        <v>0</v>
      </c>
      <c r="E18" s="52">
        <v>-32</v>
      </c>
      <c r="F18" s="52">
        <v>-124</v>
      </c>
      <c r="G18" s="52">
        <v>-49</v>
      </c>
      <c r="H18" s="46"/>
      <c r="I18" s="47">
        <f>SUM(C18:G18)</f>
        <v>-205</v>
      </c>
      <c r="K18" s="57">
        <v>-205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-183</v>
      </c>
      <c r="D20" s="52">
        <v>0</v>
      </c>
      <c r="E20" s="52">
        <v>-10671</v>
      </c>
      <c r="F20" s="52">
        <v>-47964</v>
      </c>
      <c r="G20" s="52">
        <v>0</v>
      </c>
      <c r="H20" s="46"/>
      <c r="I20" s="47">
        <f>SUM(C20:G20)</f>
        <v>-58818</v>
      </c>
      <c r="K20" s="57">
        <v>-58818</v>
      </c>
      <c r="L20" s="57">
        <f>K20-I20</f>
        <v>0</v>
      </c>
    </row>
    <row r="21" spans="2:14" s="42" customFormat="1" ht="16" customHeight="1">
      <c r="B21" s="43" t="s">
        <v>102</v>
      </c>
      <c r="C21" s="52">
        <v>0</v>
      </c>
      <c r="D21" s="52">
        <v>0</v>
      </c>
      <c r="E21" s="52">
        <v>-257</v>
      </c>
      <c r="F21" s="52">
        <v>-17805</v>
      </c>
      <c r="G21" s="52">
        <v>-1266</v>
      </c>
      <c r="H21" s="46"/>
      <c r="I21" s="47">
        <f>SUM(C21:G21)</f>
        <v>-19328</v>
      </c>
      <c r="K21" s="57">
        <f>K22-K18-K20</f>
        <v>-19328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-183</v>
      </c>
      <c r="D22" s="47">
        <f>SUM(D18,D20:D21)</f>
        <v>0</v>
      </c>
      <c r="E22" s="47">
        <f>SUM(E18,E20:E21)</f>
        <v>-10960</v>
      </c>
      <c r="F22" s="47">
        <f>SUM(F18,F20:F21)</f>
        <v>-65893</v>
      </c>
      <c r="G22" s="47">
        <f>SUM(G18,G20:G21)</f>
        <v>-1315</v>
      </c>
      <c r="H22" s="46"/>
      <c r="I22" s="47">
        <f>SUM(I18,I20:I21)</f>
        <v>-78351</v>
      </c>
      <c r="K22" s="51">
        <v>-78351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-183</v>
      </c>
      <c r="D24" s="47">
        <f>D22-D18</f>
        <v>0</v>
      </c>
      <c r="E24" s="47">
        <f>E22-E18</f>
        <v>-10928</v>
      </c>
      <c r="F24" s="47">
        <f>F22-F18</f>
        <v>-65769</v>
      </c>
      <c r="G24" s="47">
        <f>G22-G18</f>
        <v>-1266</v>
      </c>
      <c r="H24" s="46"/>
      <c r="I24" s="47">
        <f>I22-I18</f>
        <v>-78146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482</v>
      </c>
      <c r="D26" s="50">
        <f>D13+D22</f>
        <v>14</v>
      </c>
      <c r="E26" s="50">
        <f>E13+E22</f>
        <v>1089</v>
      </c>
      <c r="F26" s="50">
        <f>F13+F22</f>
        <v>1179</v>
      </c>
      <c r="G26" s="50">
        <f>G13+G22</f>
        <v>120</v>
      </c>
      <c r="H26" s="50">
        <f>H13</f>
        <v>59945</v>
      </c>
      <c r="I26" s="50">
        <f>I13+I22</f>
        <v>62829</v>
      </c>
      <c r="K26" s="51">
        <v>62829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418</v>
      </c>
      <c r="D39" s="52">
        <v>0</v>
      </c>
      <c r="E39" s="52">
        <v>2704</v>
      </c>
      <c r="F39" s="52">
        <v>38635</v>
      </c>
      <c r="G39" s="52">
        <v>213</v>
      </c>
      <c r="H39" s="46"/>
      <c r="I39" s="47">
        <f>SUM(C39:G39)</f>
        <v>41970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81</v>
      </c>
      <c r="F42" s="52">
        <v>2945</v>
      </c>
      <c r="G42" s="46"/>
      <c r="H42" s="46"/>
      <c r="I42" s="47">
        <f>SUM(E42:F42)</f>
        <v>3026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0</v>
      </c>
      <c r="G43" s="46"/>
      <c r="H43" s="46"/>
      <c r="I43" s="47">
        <f>SUM(E43:F43)</f>
        <v>0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41584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3149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18032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3326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857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66948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3721</v>
      </c>
      <c r="F57" s="52">
        <v>5338</v>
      </c>
      <c r="G57" s="46"/>
      <c r="H57" s="46"/>
      <c r="I57" s="47">
        <f>SUM(E57:F57)</f>
        <v>9059</v>
      </c>
    </row>
    <row r="58" spans="2:22" s="42" customFormat="1" ht="16" customHeight="1">
      <c r="B58" s="26" t="s">
        <v>78</v>
      </c>
      <c r="C58" s="46"/>
      <c r="D58" s="46"/>
      <c r="E58" s="53">
        <v>3244</v>
      </c>
      <c r="F58" s="53">
        <v>22088</v>
      </c>
      <c r="G58" s="46"/>
      <c r="H58" s="46"/>
      <c r="I58" s="47">
        <f>SUM(E58:F58)</f>
        <v>25332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1917</v>
      </c>
      <c r="F59" s="52">
        <v>21431</v>
      </c>
      <c r="G59" s="46"/>
      <c r="H59" s="46"/>
      <c r="I59" s="47">
        <f>SUM(E59:F59)</f>
        <v>23348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16214</v>
      </c>
      <c r="G60" s="46"/>
      <c r="H60" s="46"/>
      <c r="I60" s="47">
        <f>F60</f>
        <v>16214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0</v>
      </c>
      <c r="F61" s="46"/>
      <c r="G61" s="46"/>
      <c r="H61" s="46"/>
      <c r="I61" s="47">
        <f>E61</f>
        <v>0</v>
      </c>
    </row>
    <row r="62" spans="2:22" s="42" customFormat="1" ht="16" customHeight="1">
      <c r="B62" s="62" t="s">
        <v>70</v>
      </c>
      <c r="C62" s="46"/>
      <c r="D62" s="46"/>
      <c r="E62" s="52">
        <v>1327</v>
      </c>
      <c r="F62" s="46"/>
      <c r="G62" s="46"/>
      <c r="H62" s="46"/>
      <c r="I62" s="47">
        <f>E62</f>
        <v>1327</v>
      </c>
    </row>
    <row r="63" spans="2:22" s="42" customFormat="1" ht="16" customHeight="1">
      <c r="B63" s="26" t="s">
        <v>60</v>
      </c>
      <c r="C63" s="46"/>
      <c r="D63" s="46"/>
      <c r="E63" s="53">
        <v>3970</v>
      </c>
      <c r="F63" s="53">
        <v>35509</v>
      </c>
      <c r="G63" s="46"/>
      <c r="H63" s="46"/>
      <c r="I63" s="47">
        <f>SUM(E63:F63)</f>
        <v>39479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230</v>
      </c>
      <c r="F64" s="52">
        <v>29208</v>
      </c>
      <c r="G64" s="46"/>
      <c r="H64" s="46"/>
      <c r="I64" s="47">
        <f>SUM(E64:F64)</f>
        <v>29438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16318</v>
      </c>
      <c r="G65" s="46"/>
      <c r="H65" s="46"/>
      <c r="I65" s="47">
        <f>F65</f>
        <v>16318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114</v>
      </c>
      <c r="F66" s="52">
        <v>3103</v>
      </c>
      <c r="G66" s="46"/>
      <c r="H66" s="46"/>
      <c r="I66" s="47">
        <f>SUM(E66:F66)</f>
        <v>3217</v>
      </c>
    </row>
    <row r="67" spans="2:22" s="42" customFormat="1" ht="16" customHeight="1">
      <c r="B67" s="62" t="s">
        <v>72</v>
      </c>
      <c r="C67" s="46"/>
      <c r="D67" s="46"/>
      <c r="E67" s="52">
        <v>176</v>
      </c>
      <c r="F67" s="46"/>
      <c r="G67" s="46"/>
      <c r="H67" s="46"/>
      <c r="I67" s="47">
        <f>E67</f>
        <v>176</v>
      </c>
    </row>
    <row r="68" spans="2:22" s="42" customFormat="1" ht="16" customHeight="1">
      <c r="B68" s="62" t="s">
        <v>52</v>
      </c>
      <c r="C68" s="46"/>
      <c r="D68" s="46"/>
      <c r="E68" s="52">
        <v>1930</v>
      </c>
      <c r="F68" s="46"/>
      <c r="G68" s="46"/>
      <c r="H68" s="46"/>
      <c r="I68" s="47">
        <f>E68</f>
        <v>1930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3577</v>
      </c>
      <c r="F72" s="52">
        <v>4652</v>
      </c>
      <c r="G72" s="46"/>
      <c r="H72" s="46"/>
      <c r="I72" s="47">
        <f>SUM(E72:F72)</f>
        <v>8229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3226</v>
      </c>
      <c r="F73" s="53">
        <v>15844</v>
      </c>
      <c r="G73" s="46"/>
      <c r="H73" s="46"/>
      <c r="I73" s="47">
        <f>SUM(E73:F73)</f>
        <v>19070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305</v>
      </c>
      <c r="G74" s="46"/>
      <c r="H74" s="46"/>
      <c r="I74" s="47">
        <f>F74</f>
        <v>305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13227</v>
      </c>
      <c r="G75" s="46"/>
      <c r="H75" s="46"/>
      <c r="I75" s="47">
        <f>F75</f>
        <v>13227</v>
      </c>
    </row>
    <row r="76" spans="2:22" s="42" customFormat="1" ht="16" customHeight="1">
      <c r="B76" s="28" t="s">
        <v>59</v>
      </c>
      <c r="C76" s="46"/>
      <c r="D76" s="46"/>
      <c r="E76" s="52">
        <v>1908</v>
      </c>
      <c r="F76" s="52">
        <v>15369</v>
      </c>
      <c r="G76" s="46"/>
      <c r="H76" s="46"/>
      <c r="I76" s="47">
        <f>SUM(E76:F76)</f>
        <v>17277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1347</v>
      </c>
      <c r="G77" s="46"/>
      <c r="H77" s="46"/>
      <c r="I77" s="47">
        <f>F77</f>
        <v>1347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835</v>
      </c>
      <c r="G78" s="46"/>
      <c r="H78" s="46"/>
      <c r="I78" s="47">
        <f>F78</f>
        <v>835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3</v>
      </c>
      <c r="G79" s="46"/>
      <c r="H79" s="46"/>
      <c r="I79" s="47">
        <f>F79</f>
        <v>3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3</v>
      </c>
      <c r="G80" s="46"/>
      <c r="H80" s="46"/>
      <c r="I80" s="47">
        <f>F80</f>
        <v>3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0</v>
      </c>
      <c r="F82" s="46"/>
      <c r="G82" s="46"/>
      <c r="H82" s="46"/>
      <c r="I82" s="47">
        <f>E82</f>
        <v>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1318</v>
      </c>
      <c r="F83" s="46"/>
      <c r="G83" s="46"/>
      <c r="H83" s="46"/>
      <c r="I83" s="47">
        <f>E83</f>
        <v>1318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3807</v>
      </c>
      <c r="F84" s="53">
        <v>24222</v>
      </c>
      <c r="G84" s="46"/>
      <c r="H84" s="46"/>
      <c r="I84" s="47">
        <f>SUM(E84:F84)</f>
        <v>28029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218</v>
      </c>
      <c r="F85" s="52">
        <v>20716</v>
      </c>
      <c r="G85" s="46"/>
      <c r="H85" s="46"/>
      <c r="I85" s="47">
        <f>SUM(E85:F85)</f>
        <v>20934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2929</v>
      </c>
      <c r="G86" s="46"/>
      <c r="H86" s="46"/>
      <c r="I86" s="47">
        <f>F86</f>
        <v>2929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12273</v>
      </c>
      <c r="G87" s="46"/>
      <c r="H87" s="46"/>
      <c r="I87" s="47">
        <f>F87</f>
        <v>12273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1564</v>
      </c>
      <c r="G88" s="46"/>
      <c r="H88" s="46"/>
      <c r="I88" s="47">
        <f>F88</f>
        <v>1564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12533</v>
      </c>
      <c r="G89" s="46"/>
      <c r="H89" s="46"/>
      <c r="I89" s="47">
        <f>F89</f>
        <v>12533</v>
      </c>
    </row>
    <row r="90" spans="2:11" s="42" customFormat="1" ht="16" customHeight="1">
      <c r="B90" s="32" t="s">
        <v>55</v>
      </c>
      <c r="C90" s="46"/>
      <c r="D90" s="46"/>
      <c r="E90" s="52">
        <v>87</v>
      </c>
      <c r="F90" s="52">
        <v>2317</v>
      </c>
      <c r="G90" s="46"/>
      <c r="H90" s="46"/>
      <c r="I90" s="47">
        <f>SUM(E90:F90)</f>
        <v>2404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27</v>
      </c>
      <c r="G91" s="46"/>
      <c r="H91" s="46"/>
      <c r="I91" s="47">
        <f>SUM(E91:F91)</f>
        <v>27</v>
      </c>
    </row>
    <row r="92" spans="2:11" s="42" customFormat="1" ht="16" customHeight="1">
      <c r="B92" s="35" t="s">
        <v>74</v>
      </c>
      <c r="C92" s="46"/>
      <c r="D92" s="46"/>
      <c r="E92" s="52">
        <v>345</v>
      </c>
      <c r="F92" s="52">
        <v>412</v>
      </c>
      <c r="G92" s="46"/>
      <c r="H92" s="46"/>
      <c r="I92" s="47">
        <f>SUM(E92:F92)</f>
        <v>757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176</v>
      </c>
      <c r="F94" s="46"/>
      <c r="G94" s="46"/>
      <c r="H94" s="46"/>
      <c r="I94" s="47">
        <f>E94</f>
        <v>176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1912</v>
      </c>
      <c r="F95" s="46"/>
      <c r="G95" s="46"/>
      <c r="H95" s="46"/>
      <c r="I95" s="47">
        <f>E95</f>
        <v>1912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-1910</v>
      </c>
      <c r="G100" s="46"/>
      <c r="H100" s="46"/>
      <c r="I100" s="47">
        <f>SUM(E100:F100)</f>
        <v>-1910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-1495</v>
      </c>
      <c r="G101" s="46"/>
      <c r="H101" s="46"/>
      <c r="I101" s="47">
        <f>SUM(E101:F101)</f>
        <v>-1495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-497</v>
      </c>
      <c r="G102" s="46"/>
      <c r="H102" s="46"/>
      <c r="I102" s="47">
        <f>F102</f>
        <v>-497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0</v>
      </c>
      <c r="F106" s="89">
        <f>F58-F59</f>
        <v>657</v>
      </c>
      <c r="G106" s="90"/>
      <c r="H106" s="90"/>
      <c r="I106" s="89">
        <f>SUM(E106:F106)</f>
        <v>657</v>
      </c>
    </row>
    <row r="107" spans="2:22" ht="14.5">
      <c r="B107" s="93"/>
      <c r="C107" s="88"/>
      <c r="D107" s="88"/>
      <c r="E107" s="89">
        <f>E63-SUM(E64,E66:E68)</f>
        <v>1520</v>
      </c>
      <c r="F107" s="89">
        <f>F63-SUM(F64,F66)</f>
        <v>3198</v>
      </c>
      <c r="G107" s="90"/>
      <c r="H107" s="90"/>
      <c r="I107" s="89">
        <f>SUM(E107:F107)</f>
        <v>4718</v>
      </c>
    </row>
    <row r="108" spans="2:22" ht="14.5">
      <c r="B108" s="93"/>
      <c r="C108" s="88"/>
      <c r="D108" s="88"/>
      <c r="E108" s="89">
        <f>E73-SUM(E76,E82:E83)</f>
        <v>0</v>
      </c>
      <c r="F108" s="89">
        <f>F73-F76</f>
        <v>475</v>
      </c>
      <c r="G108" s="90"/>
      <c r="H108" s="90"/>
      <c r="I108" s="89">
        <f>SUM(E108:F108)</f>
        <v>475</v>
      </c>
    </row>
    <row r="109" spans="2:22" ht="14.5">
      <c r="B109" s="93"/>
      <c r="C109" s="88"/>
      <c r="D109" s="88"/>
      <c r="E109" s="89">
        <f>E84-SUM(E85,E90:E92,E94:E95)</f>
        <v>1069</v>
      </c>
      <c r="F109" s="89">
        <f>F84-SUM(F85, F90:F93)</f>
        <v>750</v>
      </c>
      <c r="G109" s="90"/>
      <c r="H109" s="90"/>
      <c r="I109" s="89">
        <f>SUM(E109:F109)</f>
        <v>1819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44" priority="1">
      <formula>$E$3&lt;&gt;0</formula>
    </cfRule>
  </conditionalFormatting>
  <conditionalFormatting sqref="K9:L9 K11:L13 K18:L18 K26:L26 K20:L22">
    <cfRule type="expression" dxfId="143" priority="3">
      <formula>$L9&lt;&gt;0</formula>
    </cfRule>
  </conditionalFormatting>
  <conditionalFormatting sqref="K6:L7">
    <cfRule type="expression" dxfId="142" priority="2">
      <formula>SUM($L$9:$L$26)&lt;&gt;0</formula>
    </cfRule>
  </conditionalFormatting>
  <conditionalFormatting sqref="K36 K39 K54 K58 K60 K63 K65 E69:F69 K72:K73 K76 K82:K85 K90 K94:K95 E96:F96 K99:K102 E104:F104">
    <cfRule type="cellIs" dxfId="14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40" priority="8">
      <formula>VLOOKUP($B$3,#REF!, 9, FALSE)="No"</formula>
    </cfRule>
  </conditionalFormatting>
  <dataValidations count="4">
    <dataValidation type="list" allowBlank="1" showInputMessage="1" showErrorMessage="1" sqref="H3" xr:uid="{00000000-0002-0000-06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6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6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6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92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32</v>
      </c>
      <c r="D9" s="52">
        <v>4</v>
      </c>
      <c r="E9" s="52">
        <v>4422</v>
      </c>
      <c r="F9" s="52">
        <v>7091</v>
      </c>
      <c r="G9" s="52">
        <v>823</v>
      </c>
      <c r="H9" s="46"/>
      <c r="I9" s="47">
        <f>SUM(C9:G9)</f>
        <v>12372</v>
      </c>
      <c r="K9" s="57">
        <v>12372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-2</v>
      </c>
      <c r="D11" s="52">
        <v>0</v>
      </c>
      <c r="E11" s="52">
        <v>-116</v>
      </c>
      <c r="F11" s="52">
        <v>-1571</v>
      </c>
      <c r="G11" s="52">
        <v>-37</v>
      </c>
      <c r="H11" s="46"/>
      <c r="I11" s="47">
        <f>SUM(C11:G11)</f>
        <v>-1726</v>
      </c>
      <c r="K11" s="57">
        <v>-1726</v>
      </c>
      <c r="L11" s="57">
        <f>K11-I11</f>
        <v>0</v>
      </c>
    </row>
    <row r="12" spans="2:12" s="42" customFormat="1" ht="16" customHeight="1">
      <c r="B12" s="43" t="s">
        <v>100</v>
      </c>
      <c r="C12" s="52">
        <v>579</v>
      </c>
      <c r="D12" s="52">
        <v>5</v>
      </c>
      <c r="E12" s="52">
        <v>89291</v>
      </c>
      <c r="F12" s="52">
        <v>324575</v>
      </c>
      <c r="G12" s="52">
        <v>12369</v>
      </c>
      <c r="H12" s="56">
        <v>218533</v>
      </c>
      <c r="I12" s="47">
        <f>SUM(C12:H12)</f>
        <v>645352</v>
      </c>
      <c r="K12" s="57">
        <f>K13-SUM(K9,K11)</f>
        <v>645352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609</v>
      </c>
      <c r="D13" s="47">
        <f>SUM(D9,D11:D12)</f>
        <v>9</v>
      </c>
      <c r="E13" s="47">
        <f>SUM(E9,E11:E12)</f>
        <v>93597</v>
      </c>
      <c r="F13" s="47">
        <f>SUM(F9,F11:F12)</f>
        <v>330095</v>
      </c>
      <c r="G13" s="47">
        <f>SUM(G9,G11:G12)</f>
        <v>13155</v>
      </c>
      <c r="H13" s="47">
        <f>H12</f>
        <v>218533</v>
      </c>
      <c r="I13" s="47">
        <f>SUM(I9,I11:I12)</f>
        <v>655998</v>
      </c>
      <c r="K13" s="51">
        <v>655998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604</v>
      </c>
      <c r="D15" s="47">
        <f>D13+D18</f>
        <v>9</v>
      </c>
      <c r="E15" s="47">
        <f>E13+E18</f>
        <v>93551</v>
      </c>
      <c r="F15" s="47">
        <f>F13+F18</f>
        <v>327221</v>
      </c>
      <c r="G15" s="47">
        <f>G13+G18</f>
        <v>12807</v>
      </c>
      <c r="H15" s="47">
        <f>H13</f>
        <v>218533</v>
      </c>
      <c r="I15" s="47">
        <f>I13+I18</f>
        <v>652725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-5</v>
      </c>
      <c r="D18" s="52">
        <v>0</v>
      </c>
      <c r="E18" s="52">
        <v>-46</v>
      </c>
      <c r="F18" s="52">
        <v>-2874</v>
      </c>
      <c r="G18" s="52">
        <v>-348</v>
      </c>
      <c r="H18" s="46"/>
      <c r="I18" s="47">
        <f>SUM(C18:G18)</f>
        <v>-3273</v>
      </c>
      <c r="K18" s="57">
        <v>-3273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-218533</v>
      </c>
      <c r="G20" s="52">
        <v>0</v>
      </c>
      <c r="H20" s="46"/>
      <c r="I20" s="47">
        <f>SUM(C20:G20)</f>
        <v>-218533</v>
      </c>
      <c r="K20" s="57">
        <v>-218533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-430</v>
      </c>
      <c r="D21" s="52">
        <v>0</v>
      </c>
      <c r="E21" s="52">
        <v>-4755</v>
      </c>
      <c r="F21" s="52">
        <v>-97737</v>
      </c>
      <c r="G21" s="52">
        <v>-11254</v>
      </c>
      <c r="H21" s="46"/>
      <c r="I21" s="47">
        <f>SUM(C21:G21)</f>
        <v>-114176</v>
      </c>
      <c r="K21" s="57">
        <f>K22-K18-K20</f>
        <v>-114176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-435</v>
      </c>
      <c r="D22" s="47">
        <f>SUM(D18,D20:D21)</f>
        <v>0</v>
      </c>
      <c r="E22" s="47">
        <f>SUM(E18,E20:E21)</f>
        <v>-4801</v>
      </c>
      <c r="F22" s="47">
        <f>SUM(F18,F20:F21)</f>
        <v>-319144</v>
      </c>
      <c r="G22" s="47">
        <f>SUM(G18,G20:G21)</f>
        <v>-11602</v>
      </c>
      <c r="H22" s="46"/>
      <c r="I22" s="47">
        <f>SUM(I18,I20:I21)</f>
        <v>-335982</v>
      </c>
      <c r="K22" s="51">
        <v>-335982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-430</v>
      </c>
      <c r="D24" s="47">
        <f>D22-D18</f>
        <v>0</v>
      </c>
      <c r="E24" s="47">
        <f>E22-E18</f>
        <v>-4755</v>
      </c>
      <c r="F24" s="47">
        <f>F22-F18</f>
        <v>-316270</v>
      </c>
      <c r="G24" s="47">
        <f>G22-G18</f>
        <v>-11254</v>
      </c>
      <c r="H24" s="46"/>
      <c r="I24" s="47">
        <f>I22-I18</f>
        <v>-332709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174</v>
      </c>
      <c r="D26" s="50">
        <f>D13+D22</f>
        <v>9</v>
      </c>
      <c r="E26" s="50">
        <f>E13+E22</f>
        <v>88796</v>
      </c>
      <c r="F26" s="50">
        <f>F13+F22</f>
        <v>10951</v>
      </c>
      <c r="G26" s="50">
        <f>G13+G22</f>
        <v>1553</v>
      </c>
      <c r="H26" s="50">
        <f>H13</f>
        <v>218533</v>
      </c>
      <c r="I26" s="50">
        <f>I13+I22</f>
        <v>320016</v>
      </c>
      <c r="K26" s="51">
        <v>320016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0</v>
      </c>
      <c r="F39" s="52">
        <v>153700</v>
      </c>
      <c r="G39" s="52">
        <v>0</v>
      </c>
      <c r="H39" s="46"/>
      <c r="I39" s="47">
        <f>SUM(C39:G39)</f>
        <v>153700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606</v>
      </c>
      <c r="F42" s="52">
        <v>24395</v>
      </c>
      <c r="G42" s="46"/>
      <c r="H42" s="46"/>
      <c r="I42" s="47">
        <f>SUM(E42:F42)</f>
        <v>25001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9898</v>
      </c>
      <c r="G43" s="46"/>
      <c r="H43" s="46"/>
      <c r="I43" s="47">
        <f>SUM(E43:F43)</f>
        <v>9898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183434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31282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83212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23202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6091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327221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22137</v>
      </c>
      <c r="F57" s="52">
        <v>20131</v>
      </c>
      <c r="G57" s="46"/>
      <c r="H57" s="46"/>
      <c r="I57" s="47">
        <f>SUM(E57:F57)</f>
        <v>42268</v>
      </c>
    </row>
    <row r="58" spans="2:22" s="42" customFormat="1" ht="16" customHeight="1">
      <c r="B58" s="26" t="s">
        <v>78</v>
      </c>
      <c r="C58" s="46"/>
      <c r="D58" s="46"/>
      <c r="E58" s="53">
        <v>18597</v>
      </c>
      <c r="F58" s="53">
        <v>102223</v>
      </c>
      <c r="G58" s="46"/>
      <c r="H58" s="46"/>
      <c r="I58" s="47">
        <f>SUM(E58:F58)</f>
        <v>120820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8194</v>
      </c>
      <c r="F59" s="52">
        <v>101588</v>
      </c>
      <c r="G59" s="46"/>
      <c r="H59" s="46"/>
      <c r="I59" s="47">
        <f>SUM(E59:F59)</f>
        <v>109782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80472</v>
      </c>
      <c r="G60" s="46"/>
      <c r="H60" s="46"/>
      <c r="I60" s="47">
        <f>F60</f>
        <v>80472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3382</v>
      </c>
      <c r="F61" s="46"/>
      <c r="G61" s="46"/>
      <c r="H61" s="46"/>
      <c r="I61" s="47">
        <f>E61</f>
        <v>3382</v>
      </c>
    </row>
    <row r="62" spans="2:22" s="42" customFormat="1" ht="16" customHeight="1">
      <c r="B62" s="62" t="s">
        <v>70</v>
      </c>
      <c r="C62" s="46"/>
      <c r="D62" s="46"/>
      <c r="E62" s="52">
        <v>7020</v>
      </c>
      <c r="F62" s="46"/>
      <c r="G62" s="46"/>
      <c r="H62" s="46"/>
      <c r="I62" s="47">
        <f>E62</f>
        <v>7020</v>
      </c>
    </row>
    <row r="63" spans="2:22" s="42" customFormat="1" ht="16" customHeight="1">
      <c r="B63" s="26" t="s">
        <v>60</v>
      </c>
      <c r="C63" s="46"/>
      <c r="D63" s="46"/>
      <c r="E63" s="53">
        <v>43687</v>
      </c>
      <c r="F63" s="53">
        <v>172305</v>
      </c>
      <c r="G63" s="46"/>
      <c r="H63" s="46"/>
      <c r="I63" s="47">
        <f>SUM(E63:F63)</f>
        <v>215992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0</v>
      </c>
      <c r="F64" s="52">
        <v>117222</v>
      </c>
      <c r="G64" s="46"/>
      <c r="H64" s="46"/>
      <c r="I64" s="47">
        <f>SUM(E64:F64)</f>
        <v>117222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55393</v>
      </c>
      <c r="G65" s="46"/>
      <c r="H65" s="46"/>
      <c r="I65" s="47">
        <f>F65</f>
        <v>55393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9416</v>
      </c>
      <c r="F66" s="52">
        <v>27305</v>
      </c>
      <c r="G66" s="46"/>
      <c r="H66" s="46"/>
      <c r="I66" s="47">
        <f>SUM(E66:F66)</f>
        <v>36721</v>
      </c>
    </row>
    <row r="67" spans="2:22" s="42" customFormat="1" ht="16" customHeight="1">
      <c r="B67" s="62" t="s">
        <v>72</v>
      </c>
      <c r="C67" s="46"/>
      <c r="D67" s="46"/>
      <c r="E67" s="52">
        <v>2094</v>
      </c>
      <c r="F67" s="46"/>
      <c r="G67" s="46"/>
      <c r="H67" s="46"/>
      <c r="I67" s="47">
        <f>E67</f>
        <v>2094</v>
      </c>
    </row>
    <row r="68" spans="2:22" s="42" customFormat="1" ht="16" customHeight="1">
      <c r="B68" s="62" t="s">
        <v>52</v>
      </c>
      <c r="C68" s="46"/>
      <c r="D68" s="46"/>
      <c r="E68" s="52">
        <v>26393</v>
      </c>
      <c r="F68" s="46"/>
      <c r="G68" s="46"/>
      <c r="H68" s="46"/>
      <c r="I68" s="47">
        <f>E68</f>
        <v>26393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21679</v>
      </c>
      <c r="F72" s="52">
        <v>5008</v>
      </c>
      <c r="G72" s="46"/>
      <c r="H72" s="46"/>
      <c r="I72" s="47">
        <f>SUM(E72:F72)</f>
        <v>26687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18506</v>
      </c>
      <c r="F73" s="53">
        <v>74771</v>
      </c>
      <c r="G73" s="46"/>
      <c r="H73" s="46"/>
      <c r="I73" s="47">
        <f>SUM(E73:F73)</f>
        <v>93277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6820</v>
      </c>
      <c r="G74" s="46"/>
      <c r="H74" s="46"/>
      <c r="I74" s="47">
        <f>F74</f>
        <v>6820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56354</v>
      </c>
      <c r="G75" s="46"/>
      <c r="H75" s="46"/>
      <c r="I75" s="47">
        <f>F75</f>
        <v>56354</v>
      </c>
    </row>
    <row r="76" spans="2:22" s="42" customFormat="1" ht="16" customHeight="1">
      <c r="B76" s="28" t="s">
        <v>59</v>
      </c>
      <c r="C76" s="46"/>
      <c r="D76" s="46"/>
      <c r="E76" s="52">
        <v>8190</v>
      </c>
      <c r="F76" s="52">
        <v>74725</v>
      </c>
      <c r="G76" s="46"/>
      <c r="H76" s="46"/>
      <c r="I76" s="47">
        <f>SUM(E76:F76)</f>
        <v>82915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8469</v>
      </c>
      <c r="G77" s="46"/>
      <c r="H77" s="46"/>
      <c r="I77" s="47">
        <f>F77</f>
        <v>8469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6307</v>
      </c>
      <c r="G78" s="46"/>
      <c r="H78" s="46"/>
      <c r="I78" s="47">
        <f>F78</f>
        <v>6307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25</v>
      </c>
      <c r="G79" s="46"/>
      <c r="H79" s="46"/>
      <c r="I79" s="47">
        <f>F79</f>
        <v>25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31</v>
      </c>
      <c r="G80" s="46"/>
      <c r="H80" s="46"/>
      <c r="I80" s="47">
        <f>F80</f>
        <v>31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3296</v>
      </c>
      <c r="F82" s="46"/>
      <c r="G82" s="46"/>
      <c r="H82" s="46"/>
      <c r="I82" s="47">
        <f>E82</f>
        <v>3296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7020</v>
      </c>
      <c r="F83" s="46"/>
      <c r="G83" s="46"/>
      <c r="H83" s="46"/>
      <c r="I83" s="47">
        <f>E83</f>
        <v>7020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39914</v>
      </c>
      <c r="F84" s="53">
        <v>114726</v>
      </c>
      <c r="G84" s="46"/>
      <c r="H84" s="46"/>
      <c r="I84" s="47">
        <f>SUM(E84:F84)</f>
        <v>154640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0</v>
      </c>
      <c r="F85" s="52">
        <v>74367</v>
      </c>
      <c r="G85" s="46"/>
      <c r="H85" s="46"/>
      <c r="I85" s="47">
        <f>SUM(E85:F85)</f>
        <v>74367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4803</v>
      </c>
      <c r="G86" s="46"/>
      <c r="H86" s="46"/>
      <c r="I86" s="47">
        <f>F86</f>
        <v>4803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37182</v>
      </c>
      <c r="G87" s="46"/>
      <c r="H87" s="46"/>
      <c r="I87" s="47">
        <f>F87</f>
        <v>37182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7277</v>
      </c>
      <c r="G88" s="46"/>
      <c r="H88" s="46"/>
      <c r="I88" s="47">
        <f>F88</f>
        <v>7277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39191</v>
      </c>
      <c r="G89" s="46"/>
      <c r="H89" s="46"/>
      <c r="I89" s="47">
        <f>F89</f>
        <v>39191</v>
      </c>
    </row>
    <row r="90" spans="2:11" s="42" customFormat="1" ht="16" customHeight="1">
      <c r="B90" s="32" t="s">
        <v>55</v>
      </c>
      <c r="C90" s="46"/>
      <c r="D90" s="46"/>
      <c r="E90" s="52">
        <v>7595</v>
      </c>
      <c r="F90" s="52">
        <v>21363</v>
      </c>
      <c r="G90" s="46"/>
      <c r="H90" s="46"/>
      <c r="I90" s="47">
        <f>SUM(E90:F90)</f>
        <v>28958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176</v>
      </c>
      <c r="F91" s="52">
        <v>1445</v>
      </c>
      <c r="G91" s="46"/>
      <c r="H91" s="46"/>
      <c r="I91" s="47">
        <f>SUM(E91:F91)</f>
        <v>1621</v>
      </c>
    </row>
    <row r="92" spans="2:11" s="42" customFormat="1" ht="16" customHeight="1">
      <c r="B92" s="35" t="s">
        <v>74</v>
      </c>
      <c r="C92" s="46"/>
      <c r="D92" s="46"/>
      <c r="E92" s="52">
        <v>1483</v>
      </c>
      <c r="F92" s="52">
        <v>915</v>
      </c>
      <c r="G92" s="46"/>
      <c r="H92" s="46"/>
      <c r="I92" s="47">
        <f>SUM(E92:F92)</f>
        <v>2398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25</v>
      </c>
      <c r="G93" s="46"/>
      <c r="H93" s="46"/>
      <c r="I93" s="47">
        <f>F93</f>
        <v>25</v>
      </c>
    </row>
    <row r="94" spans="2:11" s="42" customFormat="1" ht="16" customHeight="1">
      <c r="B94" s="62" t="s">
        <v>72</v>
      </c>
      <c r="C94" s="46"/>
      <c r="D94" s="46"/>
      <c r="E94" s="52">
        <v>2093</v>
      </c>
      <c r="F94" s="46"/>
      <c r="G94" s="46"/>
      <c r="H94" s="46"/>
      <c r="I94" s="47">
        <f>E94</f>
        <v>2093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26127</v>
      </c>
      <c r="F95" s="46"/>
      <c r="G95" s="46"/>
      <c r="H95" s="46"/>
      <c r="I95" s="47">
        <f>E95</f>
        <v>26127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-436</v>
      </c>
      <c r="F99" s="52">
        <v>0</v>
      </c>
      <c r="G99" s="46"/>
      <c r="H99" s="46"/>
      <c r="I99" s="47">
        <f>SUM(E99:F99)</f>
        <v>-436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-90</v>
      </c>
      <c r="F100" s="53">
        <v>-16402</v>
      </c>
      <c r="G100" s="46"/>
      <c r="H100" s="46"/>
      <c r="I100" s="47">
        <f>SUM(E100:F100)</f>
        <v>-16492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-3773</v>
      </c>
      <c r="F101" s="53">
        <v>-1602</v>
      </c>
      <c r="G101" s="46"/>
      <c r="H101" s="46"/>
      <c r="I101" s="47">
        <f>SUM(E101:F101)</f>
        <v>-5375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1</v>
      </c>
      <c r="F106" s="89">
        <f>F58-F59</f>
        <v>635</v>
      </c>
      <c r="G106" s="90"/>
      <c r="H106" s="90"/>
      <c r="I106" s="89">
        <f>SUM(E106:F106)</f>
        <v>636</v>
      </c>
    </row>
    <row r="107" spans="2:22" ht="14.5">
      <c r="B107" s="93"/>
      <c r="C107" s="88"/>
      <c r="D107" s="88"/>
      <c r="E107" s="89">
        <f>E63-SUM(E64,E66:E68)</f>
        <v>5784</v>
      </c>
      <c r="F107" s="89">
        <f>F63-SUM(F64,F66)</f>
        <v>27778</v>
      </c>
      <c r="G107" s="90"/>
      <c r="H107" s="90"/>
      <c r="I107" s="89">
        <f>SUM(E107:F107)</f>
        <v>33562</v>
      </c>
    </row>
    <row r="108" spans="2:22" ht="14.5">
      <c r="B108" s="93"/>
      <c r="C108" s="88"/>
      <c r="D108" s="88"/>
      <c r="E108" s="89">
        <f>E73-SUM(E76,E82:E83)</f>
        <v>0</v>
      </c>
      <c r="F108" s="89">
        <f>F73-F76</f>
        <v>46</v>
      </c>
      <c r="G108" s="90"/>
      <c r="H108" s="90"/>
      <c r="I108" s="89">
        <f>SUM(E108:F108)</f>
        <v>46</v>
      </c>
    </row>
    <row r="109" spans="2:22" ht="14.5">
      <c r="B109" s="93"/>
      <c r="C109" s="88"/>
      <c r="D109" s="88"/>
      <c r="E109" s="89">
        <f>E84-SUM(E85,E90:E92,E94:E95)</f>
        <v>2440</v>
      </c>
      <c r="F109" s="89">
        <f>F84-SUM(F85, F90:F93)</f>
        <v>16611</v>
      </c>
      <c r="G109" s="90"/>
      <c r="H109" s="90"/>
      <c r="I109" s="89">
        <f>SUM(E109:F109)</f>
        <v>19051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39" priority="1">
      <formula>$E$3&lt;&gt;0</formula>
    </cfRule>
  </conditionalFormatting>
  <conditionalFormatting sqref="K9:L9 K11:L13 K18:L18 K26:L26 K20:L22">
    <cfRule type="expression" dxfId="138" priority="3">
      <formula>$L9&lt;&gt;0</formula>
    </cfRule>
  </conditionalFormatting>
  <conditionalFormatting sqref="K6:L7">
    <cfRule type="expression" dxfId="137" priority="2">
      <formula>SUM($L$9:$L$26)&lt;&gt;0</formula>
    </cfRule>
  </conditionalFormatting>
  <conditionalFormatting sqref="K36 K39 K54 K58 K60 K63 K65 E69:F69 K72:K73 K76 K82:K85 K90 K94:K95 E96:F96 K99:K102 E104:F104">
    <cfRule type="cellIs" dxfId="136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35" priority="8">
      <formula>VLOOKUP($B$3,#REF!, 9, FALSE)="No"</formula>
    </cfRule>
  </conditionalFormatting>
  <dataValidations count="4">
    <dataValidation type="list" allowBlank="1" showInputMessage="1" showErrorMessage="1" sqref="H3" xr:uid="{00000000-0002-0000-07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7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7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7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C5D9F1"/>
    <pageSetUpPr fitToPage="1"/>
  </sheetPr>
  <dimension ref="B1:V110"/>
  <sheetViews>
    <sheetView zoomScaleNormal="100" workbookViewId="0">
      <pane ySplit="7" topLeftCell="A8" activePane="bottomLeft" state="frozen"/>
      <selection activeCell="I1" sqref="I1"/>
      <selection pane="bottomLeft" activeCell="C1" sqref="C1"/>
    </sheetView>
  </sheetViews>
  <sheetFormatPr defaultColWidth="9.1796875" defaultRowHeight="14"/>
  <cols>
    <col min="1" max="1" width="2.54296875" style="39" customWidth="1"/>
    <col min="2" max="2" width="94" style="39" customWidth="1"/>
    <col min="3" max="9" width="14.26953125" style="39" customWidth="1"/>
    <col min="10" max="10" width="3.26953125" style="39" customWidth="1"/>
    <col min="11" max="12" width="10.81640625" style="39" customWidth="1"/>
    <col min="13" max="16384" width="9.1796875" style="39"/>
  </cols>
  <sheetData>
    <row r="1" spans="2:12" s="1" customFormat="1" ht="20.149999999999999" customHeight="1">
      <c r="B1" s="2" t="s">
        <v>0</v>
      </c>
      <c r="C1" s="91"/>
      <c r="D1" s="91"/>
      <c r="F1" s="9"/>
      <c r="G1" s="9"/>
      <c r="H1" s="9"/>
    </row>
    <row r="2" spans="2:12" s="1" customFormat="1" ht="20.149999999999999" customHeight="1">
      <c r="B2" s="2" t="s">
        <v>107</v>
      </c>
    </row>
    <row r="3" spans="2:12" s="1" customFormat="1" ht="20.149999999999999" customHeight="1">
      <c r="B3" s="67" t="s">
        <v>13</v>
      </c>
      <c r="C3" s="92"/>
      <c r="D3" s="92"/>
      <c r="E3" s="3"/>
      <c r="F3" s="66"/>
      <c r="G3" s="66"/>
      <c r="H3" s="4"/>
    </row>
    <row r="4" spans="2:12" s="5" customFormat="1" ht="12.75" customHeight="1">
      <c r="B4" s="6"/>
      <c r="C4" s="7"/>
      <c r="I4" s="8"/>
      <c r="J4" s="8"/>
    </row>
    <row r="5" spans="2:12" s="5" customFormat="1" ht="12.75" customHeight="1">
      <c r="B5" s="6"/>
      <c r="C5" s="7"/>
      <c r="I5" s="8" t="s">
        <v>1</v>
      </c>
      <c r="J5" s="8"/>
    </row>
    <row r="6" spans="2:12" ht="18" customHeight="1">
      <c r="B6" s="37" t="s">
        <v>8</v>
      </c>
      <c r="C6" s="98" t="s">
        <v>49</v>
      </c>
      <c r="D6" s="98" t="s">
        <v>69</v>
      </c>
      <c r="E6" s="98" t="s">
        <v>46</v>
      </c>
      <c r="F6" s="98" t="s">
        <v>47</v>
      </c>
      <c r="G6" s="98" t="s">
        <v>48</v>
      </c>
      <c r="H6" s="99" t="s">
        <v>106</v>
      </c>
      <c r="I6" s="100" t="s">
        <v>44</v>
      </c>
      <c r="J6" s="38"/>
      <c r="K6" s="97" t="s">
        <v>39</v>
      </c>
      <c r="L6" s="97" t="s">
        <v>2</v>
      </c>
    </row>
    <row r="7" spans="2:12" ht="51" customHeight="1">
      <c r="B7" s="40" t="s">
        <v>9</v>
      </c>
      <c r="C7" s="98"/>
      <c r="D7" s="98"/>
      <c r="E7" s="98"/>
      <c r="F7" s="98"/>
      <c r="G7" s="98"/>
      <c r="H7" s="99"/>
      <c r="I7" s="100"/>
      <c r="J7" s="38"/>
      <c r="K7" s="97"/>
      <c r="L7" s="97"/>
    </row>
    <row r="8" spans="2:12" s="42" customFormat="1" ht="16" customHeight="1">
      <c r="B8" s="41" t="s">
        <v>43</v>
      </c>
    </row>
    <row r="9" spans="2:12" s="42" customFormat="1" ht="16" customHeight="1">
      <c r="B9" s="43" t="s">
        <v>40</v>
      </c>
      <c r="C9" s="52">
        <v>159</v>
      </c>
      <c r="D9" s="52">
        <v>0</v>
      </c>
      <c r="E9" s="52">
        <v>493</v>
      </c>
      <c r="F9" s="52">
        <v>1191</v>
      </c>
      <c r="G9" s="52">
        <v>85</v>
      </c>
      <c r="H9" s="46"/>
      <c r="I9" s="47">
        <f>SUM(C9:G9)</f>
        <v>1928</v>
      </c>
      <c r="K9" s="57">
        <v>1928</v>
      </c>
      <c r="L9" s="57">
        <f>K9-I9</f>
        <v>0</v>
      </c>
    </row>
    <row r="10" spans="2:12" s="42" customFormat="1" ht="16" customHeight="1">
      <c r="B10" s="43" t="s">
        <v>103</v>
      </c>
      <c r="C10" s="46"/>
      <c r="D10" s="46"/>
      <c r="E10" s="46"/>
      <c r="F10" s="46"/>
      <c r="G10" s="46"/>
      <c r="H10" s="46"/>
      <c r="I10" s="46"/>
      <c r="K10" s="58"/>
      <c r="L10" s="59"/>
    </row>
    <row r="11" spans="2:12" s="42" customFormat="1" ht="16" customHeight="1">
      <c r="B11" s="43" t="s">
        <v>99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46"/>
      <c r="I11" s="47">
        <f>SUM(C11:G11)</f>
        <v>0</v>
      </c>
      <c r="K11" s="57">
        <v>0</v>
      </c>
      <c r="L11" s="57">
        <f>K11-I11</f>
        <v>0</v>
      </c>
    </row>
    <row r="12" spans="2:12" s="42" customFormat="1" ht="16" customHeight="1">
      <c r="B12" s="43" t="s">
        <v>100</v>
      </c>
      <c r="C12" s="52">
        <v>3095</v>
      </c>
      <c r="D12" s="52">
        <v>40</v>
      </c>
      <c r="E12" s="52">
        <v>10803</v>
      </c>
      <c r="F12" s="52">
        <v>28266</v>
      </c>
      <c r="G12" s="52">
        <v>1981</v>
      </c>
      <c r="H12" s="56">
        <v>17323</v>
      </c>
      <c r="I12" s="47">
        <f>SUM(C12:H12)</f>
        <v>61508</v>
      </c>
      <c r="K12" s="57">
        <f>K13-SUM(K9,K11)</f>
        <v>61508</v>
      </c>
      <c r="L12" s="57">
        <f>K12-I12</f>
        <v>0</v>
      </c>
    </row>
    <row r="13" spans="2:12" s="42" customFormat="1" ht="16" customHeight="1">
      <c r="B13" s="48" t="s">
        <v>3</v>
      </c>
      <c r="C13" s="47">
        <f>SUM(C9,C11:C12)</f>
        <v>3254</v>
      </c>
      <c r="D13" s="47">
        <f>SUM(D9,D11:D12)</f>
        <v>40</v>
      </c>
      <c r="E13" s="47">
        <f>SUM(E9,E11:E12)</f>
        <v>11296</v>
      </c>
      <c r="F13" s="47">
        <f>SUM(F9,F11:F12)</f>
        <v>29457</v>
      </c>
      <c r="G13" s="47">
        <f>SUM(G9,G11:G12)</f>
        <v>2066</v>
      </c>
      <c r="H13" s="47">
        <f>H12</f>
        <v>17323</v>
      </c>
      <c r="I13" s="47">
        <f>SUM(I9,I11:I12)</f>
        <v>63436</v>
      </c>
      <c r="K13" s="51">
        <v>63436</v>
      </c>
      <c r="L13" s="51">
        <f>K13-I13</f>
        <v>0</v>
      </c>
    </row>
    <row r="14" spans="2:12" s="42" customFormat="1" ht="12.75" customHeight="1"/>
    <row r="15" spans="2:12" s="42" customFormat="1" ht="16" customHeight="1">
      <c r="B15" s="48" t="s">
        <v>101</v>
      </c>
      <c r="C15" s="47">
        <f>C13+C18</f>
        <v>3144</v>
      </c>
      <c r="D15" s="47">
        <f>D13+D18</f>
        <v>40</v>
      </c>
      <c r="E15" s="47">
        <f>E13+E18</f>
        <v>11188</v>
      </c>
      <c r="F15" s="47">
        <f>F13+F18</f>
        <v>29329</v>
      </c>
      <c r="G15" s="47">
        <f>G13+G18</f>
        <v>2066</v>
      </c>
      <c r="H15" s="47">
        <f>H13</f>
        <v>17323</v>
      </c>
      <c r="I15" s="47">
        <f>I13+I18</f>
        <v>63090</v>
      </c>
    </row>
    <row r="16" spans="2:12" s="42" customFormat="1" ht="12.75" customHeight="1"/>
    <row r="17" spans="2:14" s="42" customFormat="1" ht="16" customHeight="1">
      <c r="B17" s="41" t="s">
        <v>42</v>
      </c>
    </row>
    <row r="18" spans="2:14" s="42" customFormat="1" ht="16" customHeight="1">
      <c r="B18" s="43" t="s">
        <v>96</v>
      </c>
      <c r="C18" s="52">
        <v>-110</v>
      </c>
      <c r="D18" s="52">
        <v>0</v>
      </c>
      <c r="E18" s="52">
        <v>-108</v>
      </c>
      <c r="F18" s="52">
        <v>-128</v>
      </c>
      <c r="G18" s="52">
        <v>0</v>
      </c>
      <c r="H18" s="46"/>
      <c r="I18" s="47">
        <f>SUM(C18:G18)</f>
        <v>-346</v>
      </c>
      <c r="K18" s="57">
        <v>-346</v>
      </c>
      <c r="L18" s="57">
        <f>K18-I18</f>
        <v>0</v>
      </c>
    </row>
    <row r="19" spans="2:14" s="42" customFormat="1" ht="16" customHeight="1">
      <c r="B19" s="65" t="s">
        <v>97</v>
      </c>
      <c r="C19" s="46"/>
      <c r="D19" s="46"/>
      <c r="E19" s="46"/>
      <c r="F19" s="46"/>
      <c r="G19" s="46"/>
      <c r="H19" s="46"/>
      <c r="I19" s="44"/>
      <c r="K19" s="58"/>
      <c r="L19" s="58"/>
    </row>
    <row r="20" spans="2:14" s="42" customFormat="1" ht="16" customHeight="1">
      <c r="B20" s="43" t="s">
        <v>63</v>
      </c>
      <c r="C20" s="52">
        <v>0</v>
      </c>
      <c r="D20" s="52">
        <v>0</v>
      </c>
      <c r="E20" s="52">
        <v>0</v>
      </c>
      <c r="F20" s="52">
        <v>-17323</v>
      </c>
      <c r="G20" s="52">
        <v>0</v>
      </c>
      <c r="H20" s="46"/>
      <c r="I20" s="47">
        <f>SUM(C20:G20)</f>
        <v>-17323</v>
      </c>
      <c r="K20" s="57">
        <v>-17323</v>
      </c>
      <c r="L20" s="57">
        <f>K20-I20</f>
        <v>0</v>
      </c>
    </row>
    <row r="21" spans="2:14" s="42" customFormat="1" ht="16" customHeight="1">
      <c r="B21" s="43" t="s">
        <v>102</v>
      </c>
      <c r="C21" s="52">
        <v>-195</v>
      </c>
      <c r="D21" s="52">
        <v>0</v>
      </c>
      <c r="E21" s="52">
        <v>-129</v>
      </c>
      <c r="F21" s="52">
        <v>-11789</v>
      </c>
      <c r="G21" s="52">
        <v>-1767</v>
      </c>
      <c r="H21" s="46"/>
      <c r="I21" s="47">
        <f>SUM(C21:G21)</f>
        <v>-13880</v>
      </c>
      <c r="K21" s="57">
        <f>K22-K18-K20</f>
        <v>-13880</v>
      </c>
      <c r="L21" s="57">
        <f>K21-I21</f>
        <v>0</v>
      </c>
    </row>
    <row r="22" spans="2:14" s="42" customFormat="1" ht="16" customHeight="1">
      <c r="B22" s="48" t="s">
        <v>5</v>
      </c>
      <c r="C22" s="47">
        <f>SUM(C18,C20:C21)</f>
        <v>-305</v>
      </c>
      <c r="D22" s="47">
        <f>SUM(D18,D20:D21)</f>
        <v>0</v>
      </c>
      <c r="E22" s="47">
        <f>SUM(E18,E20:E21)</f>
        <v>-237</v>
      </c>
      <c r="F22" s="47">
        <f>SUM(F18,F20:F21)</f>
        <v>-29240</v>
      </c>
      <c r="G22" s="47">
        <f>SUM(G18,G20:G21)</f>
        <v>-1767</v>
      </c>
      <c r="H22" s="46"/>
      <c r="I22" s="47">
        <f>SUM(I18,I20:I21)</f>
        <v>-31549</v>
      </c>
      <c r="K22" s="51">
        <v>-31549</v>
      </c>
      <c r="L22" s="51">
        <f>K22-I22</f>
        <v>0</v>
      </c>
    </row>
    <row r="23" spans="2:14" s="42" customFormat="1" ht="12.75" customHeight="1"/>
    <row r="24" spans="2:14" s="42" customFormat="1" ht="16" customHeight="1">
      <c r="B24" s="48" t="s">
        <v>98</v>
      </c>
      <c r="C24" s="47">
        <f>C22-C18</f>
        <v>-195</v>
      </c>
      <c r="D24" s="47">
        <f>D22-D18</f>
        <v>0</v>
      </c>
      <c r="E24" s="47">
        <f>E22-E18</f>
        <v>-129</v>
      </c>
      <c r="F24" s="47">
        <f>F22-F18</f>
        <v>-29112</v>
      </c>
      <c r="G24" s="47">
        <f>G22-G18</f>
        <v>-1767</v>
      </c>
      <c r="H24" s="46"/>
      <c r="I24" s="47">
        <f>I22-I18</f>
        <v>-31203</v>
      </c>
    </row>
    <row r="25" spans="2:14" s="42" customFormat="1" ht="12.75" customHeight="1"/>
    <row r="26" spans="2:14" s="42" customFormat="1" ht="16" customHeight="1">
      <c r="B26" s="49" t="s">
        <v>4</v>
      </c>
      <c r="C26" s="50">
        <f>C13+C22</f>
        <v>2949</v>
      </c>
      <c r="D26" s="50">
        <f>D13+D22</f>
        <v>40</v>
      </c>
      <c r="E26" s="50">
        <f>E13+E22</f>
        <v>11059</v>
      </c>
      <c r="F26" s="50">
        <f>F13+F22</f>
        <v>217</v>
      </c>
      <c r="G26" s="50">
        <f>G13+G22</f>
        <v>299</v>
      </c>
      <c r="H26" s="50">
        <f>H13</f>
        <v>17323</v>
      </c>
      <c r="I26" s="50">
        <f>I13+I22</f>
        <v>31887</v>
      </c>
      <c r="K26" s="51">
        <v>31887</v>
      </c>
      <c r="L26" s="51">
        <f>K26-I26</f>
        <v>0</v>
      </c>
    </row>
    <row r="27" spans="2:14" s="42" customFormat="1" ht="12.75" customHeight="1"/>
    <row r="28" spans="2:14" s="42" customFormat="1" ht="16" customHeight="1">
      <c r="B28" s="93"/>
      <c r="C28" s="93"/>
      <c r="D28" s="93"/>
      <c r="E28" s="93"/>
      <c r="F28" s="93"/>
      <c r="G28" s="93"/>
      <c r="H28" s="93"/>
      <c r="I28" s="93"/>
    </row>
    <row r="29" spans="2:14" s="42" customFormat="1" ht="16" customHeight="1">
      <c r="B29" s="93"/>
      <c r="C29" s="93"/>
      <c r="D29" s="93"/>
      <c r="E29" s="93"/>
      <c r="F29" s="93"/>
      <c r="G29" s="93"/>
      <c r="H29" s="93"/>
      <c r="I29" s="93"/>
    </row>
    <row r="30" spans="2:14" s="42" customFormat="1" ht="16" customHeight="1">
      <c r="B30" s="93"/>
      <c r="C30" s="93"/>
      <c r="D30" s="93"/>
      <c r="E30" s="93"/>
      <c r="F30" s="93"/>
      <c r="G30" s="93"/>
      <c r="H30" s="93"/>
      <c r="I30" s="93"/>
    </row>
    <row r="31" spans="2:14" s="42" customFormat="1" ht="16" customHeight="1">
      <c r="B31" s="93"/>
      <c r="C31" s="93"/>
      <c r="D31" s="93"/>
      <c r="E31" s="93"/>
      <c r="F31" s="93"/>
      <c r="G31" s="93"/>
      <c r="H31" s="93"/>
      <c r="I31" s="93"/>
    </row>
    <row r="32" spans="2:14" s="1" customFormat="1" ht="12.75" customHeight="1">
      <c r="B32" s="11"/>
      <c r="C32" s="23">
        <v>2</v>
      </c>
      <c r="D32" s="23">
        <f t="shared" ref="D32:I32" si="0">C32+1</f>
        <v>3</v>
      </c>
      <c r="E32" s="23">
        <f t="shared" si="0"/>
        <v>4</v>
      </c>
      <c r="F32" s="23">
        <f t="shared" si="0"/>
        <v>5</v>
      </c>
      <c r="G32" s="23">
        <f t="shared" si="0"/>
        <v>6</v>
      </c>
      <c r="H32" s="23">
        <f t="shared" si="0"/>
        <v>7</v>
      </c>
      <c r="I32" s="23">
        <f t="shared" si="0"/>
        <v>8</v>
      </c>
      <c r="J32" s="12"/>
      <c r="K32" s="13"/>
      <c r="L32" s="14"/>
      <c r="M32" s="15"/>
      <c r="N32" s="15"/>
    </row>
    <row r="33" spans="2:22" s="1" customFormat="1" ht="18" customHeight="1">
      <c r="B33" s="16" t="s">
        <v>45</v>
      </c>
      <c r="C33" s="17"/>
      <c r="D33" s="17"/>
      <c r="E33" s="17"/>
      <c r="F33" s="17"/>
      <c r="G33" s="17"/>
      <c r="H33" s="17"/>
      <c r="I33" s="17"/>
      <c r="J33" s="17"/>
    </row>
    <row r="34" spans="2:22" s="1" customFormat="1" ht="6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2"/>
      <c r="O34" s="10"/>
    </row>
    <row r="35" spans="2:22" s="1" customFormat="1" ht="16" customHeight="1">
      <c r="B35" s="20" t="s">
        <v>68</v>
      </c>
      <c r="C35" s="21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7"/>
      <c r="O35" s="17"/>
    </row>
    <row r="36" spans="2:22" s="42" customFormat="1" ht="16" customHeight="1">
      <c r="B36" s="43" t="s">
        <v>68</v>
      </c>
      <c r="C36" s="46"/>
      <c r="D36" s="46"/>
      <c r="E36" s="46"/>
      <c r="F36" s="52">
        <v>0</v>
      </c>
      <c r="G36" s="46"/>
      <c r="H36" s="46"/>
      <c r="I36" s="46"/>
      <c r="K36" s="60" t="s">
        <v>172</v>
      </c>
    </row>
    <row r="37" spans="2:22" s="42" customFormat="1" ht="6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1" customFormat="1" ht="16" customHeight="1">
      <c r="B38" s="20" t="s">
        <v>41</v>
      </c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22"/>
      <c r="O38" s="10"/>
      <c r="P38" s="19"/>
      <c r="Q38" s="19"/>
      <c r="R38" s="19"/>
      <c r="S38" s="19"/>
      <c r="T38" s="19"/>
      <c r="U38" s="17"/>
      <c r="V38" s="17"/>
    </row>
    <row r="39" spans="2:22" s="42" customFormat="1" ht="16" customHeight="1">
      <c r="B39" s="43" t="s">
        <v>104</v>
      </c>
      <c r="C39" s="52">
        <v>0</v>
      </c>
      <c r="D39" s="52">
        <v>0</v>
      </c>
      <c r="E39" s="52">
        <v>2475</v>
      </c>
      <c r="F39" s="52">
        <v>18884</v>
      </c>
      <c r="G39" s="52">
        <v>53</v>
      </c>
      <c r="H39" s="46"/>
      <c r="I39" s="47">
        <f>SUM(C39:G39)</f>
        <v>21412</v>
      </c>
      <c r="K39" s="60" t="s">
        <v>172</v>
      </c>
      <c r="L39" s="17"/>
      <c r="M39" s="19"/>
    </row>
    <row r="40" spans="2:22" s="42" customFormat="1" ht="6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1" customFormat="1" ht="16" customHeight="1">
      <c r="B41" s="20" t="s">
        <v>90</v>
      </c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22"/>
      <c r="O41" s="10"/>
      <c r="P41" s="19"/>
      <c r="Q41" s="19"/>
      <c r="R41" s="19"/>
      <c r="S41" s="19"/>
      <c r="T41" s="19"/>
      <c r="U41" s="17"/>
      <c r="V41" s="17"/>
    </row>
    <row r="42" spans="2:22" s="42" customFormat="1" ht="16" customHeight="1">
      <c r="B42" s="43" t="s">
        <v>50</v>
      </c>
      <c r="C42" s="46"/>
      <c r="D42" s="46"/>
      <c r="E42" s="52">
        <v>73</v>
      </c>
      <c r="F42" s="52">
        <v>491</v>
      </c>
      <c r="G42" s="46"/>
      <c r="H42" s="46"/>
      <c r="I42" s="47">
        <f>SUM(E42:F42)</f>
        <v>564</v>
      </c>
      <c r="K42" s="17"/>
      <c r="L42" s="17"/>
      <c r="M42" s="19"/>
    </row>
    <row r="43" spans="2:22" s="42" customFormat="1" ht="16" customHeight="1">
      <c r="B43" s="43" t="s">
        <v>51</v>
      </c>
      <c r="C43" s="46"/>
      <c r="D43" s="46"/>
      <c r="E43" s="52">
        <v>0</v>
      </c>
      <c r="F43" s="52">
        <v>491</v>
      </c>
      <c r="G43" s="46"/>
      <c r="H43" s="46"/>
      <c r="I43" s="47">
        <f>SUM(E43:F43)</f>
        <v>491</v>
      </c>
      <c r="K43" s="17"/>
      <c r="L43" s="17"/>
      <c r="M43" s="19"/>
    </row>
    <row r="44" spans="2:22" s="42" customFormat="1" ht="16" customHeight="1">
      <c r="B44" s="93"/>
      <c r="C44" s="93"/>
      <c r="D44" s="93"/>
      <c r="E44" s="93"/>
      <c r="F44" s="93"/>
      <c r="G44" s="93"/>
      <c r="H44" s="93"/>
      <c r="I44" s="93"/>
      <c r="K44" s="17"/>
      <c r="L44" s="17"/>
      <c r="M44" s="19"/>
    </row>
    <row r="45" spans="2:22" s="42" customFormat="1" ht="16" customHeight="1">
      <c r="B45" s="93"/>
      <c r="C45" s="93"/>
      <c r="D45" s="93"/>
      <c r="E45" s="93"/>
      <c r="F45" s="93"/>
      <c r="G45" s="93"/>
      <c r="H45" s="93"/>
      <c r="I45" s="93"/>
    </row>
    <row r="46" spans="2:22" s="42" customFormat="1" ht="16" customHeight="1">
      <c r="B46" s="93"/>
      <c r="C46" s="93"/>
      <c r="D46" s="93"/>
      <c r="E46" s="93"/>
      <c r="F46" s="93"/>
      <c r="G46" s="93"/>
      <c r="H46" s="93"/>
      <c r="I46" s="93"/>
    </row>
    <row r="47" spans="2:22" s="42" customFormat="1" ht="6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1" customFormat="1" ht="16" customHeight="1">
      <c r="B48" s="20" t="s">
        <v>91</v>
      </c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22"/>
      <c r="O48" s="10"/>
      <c r="P48" s="19"/>
      <c r="Q48" s="19"/>
      <c r="R48" s="19"/>
      <c r="S48" s="19"/>
      <c r="T48" s="19"/>
      <c r="U48" s="17"/>
      <c r="V48" s="17"/>
    </row>
    <row r="49" spans="2:22" s="42" customFormat="1" ht="16" customHeight="1">
      <c r="B49" s="43" t="s">
        <v>105</v>
      </c>
      <c r="C49" s="46"/>
      <c r="D49" s="46"/>
      <c r="E49" s="46"/>
      <c r="F49" s="52">
        <v>17530</v>
      </c>
      <c r="G49" s="46"/>
      <c r="H49" s="46"/>
      <c r="I49" s="46"/>
      <c r="K49" s="17"/>
      <c r="L49" s="17"/>
      <c r="M49" s="19"/>
    </row>
    <row r="50" spans="2:22" s="42" customFormat="1" ht="16" customHeight="1">
      <c r="B50" s="43" t="s">
        <v>64</v>
      </c>
      <c r="C50" s="46"/>
      <c r="D50" s="46"/>
      <c r="E50" s="46"/>
      <c r="F50" s="52">
        <v>3105</v>
      </c>
      <c r="G50" s="46"/>
      <c r="H50" s="46"/>
      <c r="I50" s="46"/>
      <c r="K50" s="17"/>
      <c r="L50" s="17"/>
      <c r="M50" s="19"/>
    </row>
    <row r="51" spans="2:22" s="42" customFormat="1" ht="16" customHeight="1">
      <c r="B51" s="43" t="s">
        <v>65</v>
      </c>
      <c r="C51" s="46"/>
      <c r="D51" s="46"/>
      <c r="E51" s="46"/>
      <c r="F51" s="52">
        <v>6040</v>
      </c>
      <c r="G51" s="46"/>
      <c r="H51" s="46"/>
      <c r="I51" s="46"/>
      <c r="K51" s="17"/>
      <c r="L51" s="17"/>
      <c r="M51" s="19"/>
    </row>
    <row r="52" spans="2:22" s="42" customFormat="1" ht="16" customHeight="1">
      <c r="B52" s="43" t="s">
        <v>66</v>
      </c>
      <c r="C52" s="46"/>
      <c r="D52" s="46"/>
      <c r="E52" s="46"/>
      <c r="F52" s="52">
        <v>2646</v>
      </c>
      <c r="G52" s="46"/>
      <c r="H52" s="46"/>
      <c r="I52" s="46"/>
      <c r="K52" s="17"/>
      <c r="L52" s="17"/>
      <c r="M52" s="19"/>
    </row>
    <row r="53" spans="2:22" s="42" customFormat="1" ht="16" customHeight="1">
      <c r="B53" s="43" t="s">
        <v>67</v>
      </c>
      <c r="C53" s="46"/>
      <c r="D53" s="46"/>
      <c r="E53" s="46"/>
      <c r="F53" s="52">
        <v>8</v>
      </c>
      <c r="G53" s="46"/>
      <c r="H53" s="46"/>
      <c r="I53" s="46"/>
      <c r="K53" s="17"/>
      <c r="L53" s="17"/>
      <c r="M53" s="19"/>
    </row>
    <row r="54" spans="2:22" s="42" customFormat="1" ht="16" customHeight="1">
      <c r="B54" s="48" t="s">
        <v>77</v>
      </c>
      <c r="C54" s="46"/>
      <c r="D54" s="46"/>
      <c r="E54" s="46"/>
      <c r="F54" s="47">
        <f>SUM(F49:F53)</f>
        <v>29329</v>
      </c>
      <c r="G54" s="46"/>
      <c r="H54" s="46"/>
      <c r="I54" s="46"/>
      <c r="K54" s="60" t="str">
        <f>IF(F54=F15, "PASS", "FAIL")</f>
        <v>PASS</v>
      </c>
    </row>
    <row r="55" spans="2:22" s="1" customFormat="1" ht="6" customHeight="1"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0"/>
    </row>
    <row r="56" spans="2:22" s="1" customFormat="1" ht="16" customHeight="1">
      <c r="B56" s="20" t="s">
        <v>79</v>
      </c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22"/>
      <c r="O56" s="10"/>
      <c r="P56" s="19"/>
      <c r="Q56" s="19"/>
      <c r="R56" s="19"/>
      <c r="S56" s="19"/>
      <c r="T56" s="19"/>
      <c r="U56" s="17"/>
      <c r="V56" s="17"/>
    </row>
    <row r="57" spans="2:22" s="42" customFormat="1" ht="16" customHeight="1">
      <c r="B57" s="43" t="s">
        <v>56</v>
      </c>
      <c r="C57" s="46"/>
      <c r="D57" s="46"/>
      <c r="E57" s="52">
        <v>3212</v>
      </c>
      <c r="F57" s="52">
        <v>2777</v>
      </c>
      <c r="G57" s="46"/>
      <c r="H57" s="46"/>
      <c r="I57" s="47">
        <f>SUM(E57:F57)</f>
        <v>5989</v>
      </c>
    </row>
    <row r="58" spans="2:22" s="42" customFormat="1" ht="16" customHeight="1">
      <c r="B58" s="26" t="s">
        <v>78</v>
      </c>
      <c r="C58" s="46"/>
      <c r="D58" s="46"/>
      <c r="E58" s="53">
        <v>1836</v>
      </c>
      <c r="F58" s="53">
        <v>13590</v>
      </c>
      <c r="G58" s="46"/>
      <c r="H58" s="46"/>
      <c r="I58" s="47">
        <f>SUM(E58:F58)</f>
        <v>15426</v>
      </c>
      <c r="K58" s="60" t="str">
        <f>IF(OR(E58&lt;SUM(E59,E61:E62), F58&lt;F59), "FAIL", "PASS")</f>
        <v>PASS</v>
      </c>
      <c r="L58" s="54"/>
    </row>
    <row r="59" spans="2:22" s="42" customFormat="1" ht="16" customHeight="1">
      <c r="B59" s="62" t="s">
        <v>53</v>
      </c>
      <c r="C59" s="46"/>
      <c r="D59" s="46"/>
      <c r="E59" s="52">
        <v>0</v>
      </c>
      <c r="F59" s="52">
        <v>13590</v>
      </c>
      <c r="G59" s="46"/>
      <c r="H59" s="46"/>
      <c r="I59" s="47">
        <f>SUM(E59:F59)</f>
        <v>13590</v>
      </c>
    </row>
    <row r="60" spans="2:22" s="42" customFormat="1" ht="16" customHeight="1">
      <c r="B60" s="63" t="s">
        <v>87</v>
      </c>
      <c r="C60" s="46"/>
      <c r="D60" s="46"/>
      <c r="E60" s="46"/>
      <c r="F60" s="52">
        <v>9151</v>
      </c>
      <c r="G60" s="46"/>
      <c r="H60" s="46"/>
      <c r="I60" s="47">
        <f>F60</f>
        <v>9151</v>
      </c>
      <c r="K60" s="60" t="str">
        <f>IF(F59&lt;F60, "FAIL", "PASS")</f>
        <v>PASS</v>
      </c>
    </row>
    <row r="61" spans="2:22" s="42" customFormat="1" ht="16" customHeight="1">
      <c r="B61" s="62" t="s">
        <v>71</v>
      </c>
      <c r="C61" s="46"/>
      <c r="D61" s="46"/>
      <c r="E61" s="52">
        <v>0</v>
      </c>
      <c r="F61" s="46"/>
      <c r="G61" s="46"/>
      <c r="H61" s="46"/>
      <c r="I61" s="47">
        <f>E61</f>
        <v>0</v>
      </c>
    </row>
    <row r="62" spans="2:22" s="42" customFormat="1" ht="16" customHeight="1">
      <c r="B62" s="62" t="s">
        <v>70</v>
      </c>
      <c r="C62" s="46"/>
      <c r="D62" s="46"/>
      <c r="E62" s="52">
        <v>1188</v>
      </c>
      <c r="F62" s="46"/>
      <c r="G62" s="46"/>
      <c r="H62" s="46"/>
      <c r="I62" s="47">
        <f>E62</f>
        <v>1188</v>
      </c>
    </row>
    <row r="63" spans="2:22" s="42" customFormat="1" ht="16" customHeight="1">
      <c r="B63" s="26" t="s">
        <v>60</v>
      </c>
      <c r="C63" s="46"/>
      <c r="D63" s="46"/>
      <c r="E63" s="53">
        <v>5431</v>
      </c>
      <c r="F63" s="53">
        <v>10457</v>
      </c>
      <c r="G63" s="46"/>
      <c r="H63" s="46"/>
      <c r="I63" s="47">
        <f>SUM(E63:F63)</f>
        <v>15888</v>
      </c>
      <c r="K63" s="60" t="str">
        <f>IF(OR(E63&lt;SUM(E64,E66:E68), F63&lt;(F64+F66)), "FAIL", "PASS")</f>
        <v>PASS</v>
      </c>
    </row>
    <row r="64" spans="2:22" s="42" customFormat="1" ht="16" customHeight="1">
      <c r="B64" s="62" t="s">
        <v>54</v>
      </c>
      <c r="C64" s="46"/>
      <c r="D64" s="46"/>
      <c r="E64" s="52">
        <v>108</v>
      </c>
      <c r="F64" s="52">
        <v>7317</v>
      </c>
      <c r="G64" s="46"/>
      <c r="H64" s="46"/>
      <c r="I64" s="47">
        <f>SUM(E64:F64)</f>
        <v>7425</v>
      </c>
    </row>
    <row r="65" spans="2:22" s="42" customFormat="1" ht="16" customHeight="1">
      <c r="B65" s="63" t="s">
        <v>88</v>
      </c>
      <c r="C65" s="46"/>
      <c r="D65" s="46"/>
      <c r="E65" s="46"/>
      <c r="F65" s="52">
        <v>3989</v>
      </c>
      <c r="G65" s="46"/>
      <c r="H65" s="46"/>
      <c r="I65" s="47">
        <f>F65</f>
        <v>3989</v>
      </c>
      <c r="K65" s="60" t="str">
        <f>IF(F64&lt;F65, "FAIL", "PASS")</f>
        <v>PASS</v>
      </c>
    </row>
    <row r="66" spans="2:22" s="42" customFormat="1" ht="16" customHeight="1">
      <c r="B66" s="62" t="s">
        <v>55</v>
      </c>
      <c r="C66" s="46"/>
      <c r="D66" s="46"/>
      <c r="E66" s="52">
        <v>0</v>
      </c>
      <c r="F66" s="52">
        <v>1227</v>
      </c>
      <c r="G66" s="46"/>
      <c r="H66" s="46"/>
      <c r="I66" s="47">
        <f>SUM(E66:F66)</f>
        <v>1227</v>
      </c>
    </row>
    <row r="67" spans="2:22" s="42" customFormat="1" ht="16" customHeight="1">
      <c r="B67" s="62" t="s">
        <v>72</v>
      </c>
      <c r="C67" s="46"/>
      <c r="D67" s="46"/>
      <c r="E67" s="52">
        <v>118</v>
      </c>
      <c r="F67" s="46"/>
      <c r="G67" s="46"/>
      <c r="H67" s="46"/>
      <c r="I67" s="47">
        <f>E67</f>
        <v>118</v>
      </c>
    </row>
    <row r="68" spans="2:22" s="42" customFormat="1" ht="16" customHeight="1">
      <c r="B68" s="62" t="s">
        <v>52</v>
      </c>
      <c r="C68" s="46"/>
      <c r="D68" s="46"/>
      <c r="E68" s="52">
        <v>3691</v>
      </c>
      <c r="F68" s="46"/>
      <c r="G68" s="46"/>
      <c r="H68" s="46"/>
      <c r="I68" s="47">
        <f>E68</f>
        <v>3691</v>
      </c>
    </row>
    <row r="69" spans="2:22" s="42" customFormat="1" ht="16" customHeight="1">
      <c r="B69" s="61" t="s">
        <v>80</v>
      </c>
      <c r="C69" s="46"/>
      <c r="D69" s="46"/>
      <c r="E69" s="55" t="str">
        <f>IF(SUM(E57:E58,E63)&gt;E12+E18, "FAIL", "PASS")</f>
        <v>PASS</v>
      </c>
      <c r="F69" s="55" t="str">
        <f>IF(SUM(F57:F58,F63)&gt;F12+F18, "FAIL", "PASS")</f>
        <v>PASS</v>
      </c>
      <c r="G69" s="46"/>
      <c r="H69" s="46"/>
      <c r="I69" s="46"/>
    </row>
    <row r="70" spans="2:22" s="1" customFormat="1" ht="6" customHeight="1"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2"/>
      <c r="P70" s="10"/>
    </row>
    <row r="71" spans="2:22" s="1" customFormat="1" ht="16" customHeight="1">
      <c r="B71" s="24" t="s">
        <v>73</v>
      </c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9"/>
      <c r="N71" s="22"/>
      <c r="O71" s="10"/>
      <c r="P71" s="19"/>
      <c r="Q71" s="19"/>
      <c r="R71" s="19"/>
      <c r="S71" s="19"/>
      <c r="T71" s="19"/>
      <c r="U71" s="17"/>
      <c r="V71" s="17"/>
    </row>
    <row r="72" spans="2:22" s="42" customFormat="1" ht="16" customHeight="1">
      <c r="B72" s="25" t="s">
        <v>56</v>
      </c>
      <c r="C72" s="46"/>
      <c r="D72" s="46"/>
      <c r="E72" s="52">
        <v>3026</v>
      </c>
      <c r="F72" s="52">
        <v>2652</v>
      </c>
      <c r="G72" s="46"/>
      <c r="H72" s="46"/>
      <c r="I72" s="47">
        <f>SUM(E72:F72)</f>
        <v>5678</v>
      </c>
      <c r="K72" s="60" t="str">
        <f>IF(OR(E72&gt;E57, F72&gt;F57), "FAIL", "PASS")</f>
        <v>PASS</v>
      </c>
    </row>
    <row r="73" spans="2:22" s="42" customFormat="1" ht="16" customHeight="1">
      <c r="B73" s="26" t="s">
        <v>78</v>
      </c>
      <c r="C73" s="46"/>
      <c r="D73" s="46"/>
      <c r="E73" s="53">
        <v>1836</v>
      </c>
      <c r="F73" s="53">
        <v>7712</v>
      </c>
      <c r="G73" s="46"/>
      <c r="H73" s="46"/>
      <c r="I73" s="47">
        <f>SUM(E73:F73)</f>
        <v>9548</v>
      </c>
      <c r="K73" s="60" t="str">
        <f>IF(OR(E58&lt;E73, F58&lt;F73), "FAIL", "PASS")</f>
        <v>PASS</v>
      </c>
    </row>
    <row r="74" spans="2:22" s="42" customFormat="1" ht="16" customHeight="1">
      <c r="B74" s="33" t="s">
        <v>57</v>
      </c>
      <c r="C74" s="46"/>
      <c r="D74" s="46"/>
      <c r="E74" s="46"/>
      <c r="F74" s="52">
        <v>874</v>
      </c>
      <c r="G74" s="46"/>
      <c r="H74" s="46"/>
      <c r="I74" s="47">
        <f>F74</f>
        <v>874</v>
      </c>
    </row>
    <row r="75" spans="2:22" s="42" customFormat="1" ht="16" customHeight="1">
      <c r="B75" s="27" t="s">
        <v>58</v>
      </c>
      <c r="C75" s="46"/>
      <c r="D75" s="46"/>
      <c r="E75" s="46"/>
      <c r="F75" s="52">
        <v>4310</v>
      </c>
      <c r="G75" s="46"/>
      <c r="H75" s="46"/>
      <c r="I75" s="47">
        <f>F75</f>
        <v>4310</v>
      </c>
    </row>
    <row r="76" spans="2:22" s="42" customFormat="1" ht="16" customHeight="1">
      <c r="B76" s="28" t="s">
        <v>59</v>
      </c>
      <c r="C76" s="46"/>
      <c r="D76" s="46"/>
      <c r="E76" s="52">
        <v>0</v>
      </c>
      <c r="F76" s="52">
        <v>7712</v>
      </c>
      <c r="G76" s="46"/>
      <c r="H76" s="46"/>
      <c r="I76" s="47">
        <f>SUM(E76:F76)</f>
        <v>7712</v>
      </c>
      <c r="K76" s="60" t="str">
        <f>IF(OR(E76&gt;E59, F76&gt;F59), "FAIL", "PASS")</f>
        <v>PASS</v>
      </c>
    </row>
    <row r="77" spans="2:22" s="42" customFormat="1" ht="16" customHeight="1">
      <c r="B77" s="34" t="s">
        <v>83</v>
      </c>
      <c r="C77" s="46"/>
      <c r="D77" s="46"/>
      <c r="E77" s="46"/>
      <c r="F77" s="52">
        <v>3393</v>
      </c>
      <c r="G77" s="46"/>
      <c r="H77" s="46"/>
      <c r="I77" s="47">
        <f>F77</f>
        <v>3393</v>
      </c>
    </row>
    <row r="78" spans="2:22" s="42" customFormat="1" ht="16" customHeight="1">
      <c r="B78" s="29" t="s">
        <v>84</v>
      </c>
      <c r="C78" s="46"/>
      <c r="D78" s="46"/>
      <c r="E78" s="46"/>
      <c r="F78" s="52">
        <v>80</v>
      </c>
      <c r="G78" s="46"/>
      <c r="H78" s="46"/>
      <c r="I78" s="47">
        <f>F78</f>
        <v>80</v>
      </c>
    </row>
    <row r="79" spans="2:22" s="42" customFormat="1" ht="16" customHeight="1">
      <c r="B79" s="29" t="s">
        <v>85</v>
      </c>
      <c r="C79" s="46"/>
      <c r="D79" s="46"/>
      <c r="E79" s="46"/>
      <c r="F79" s="52">
        <v>460</v>
      </c>
      <c r="G79" s="46"/>
      <c r="H79" s="46"/>
      <c r="I79" s="47">
        <f>F79</f>
        <v>460</v>
      </c>
    </row>
    <row r="80" spans="2:22" s="42" customFormat="1" ht="16" customHeight="1">
      <c r="B80" s="29" t="s">
        <v>82</v>
      </c>
      <c r="C80" s="46"/>
      <c r="D80" s="46"/>
      <c r="E80" s="46"/>
      <c r="F80" s="52">
        <v>615</v>
      </c>
      <c r="G80" s="46"/>
      <c r="H80" s="46"/>
      <c r="I80" s="47">
        <f>F80</f>
        <v>615</v>
      </c>
    </row>
    <row r="81" spans="2:11" s="42" customFormat="1" ht="16" customHeight="1">
      <c r="B81" s="29" t="s">
        <v>86</v>
      </c>
      <c r="C81" s="46"/>
      <c r="D81" s="46"/>
      <c r="E81" s="46"/>
      <c r="F81" s="52">
        <v>0</v>
      </c>
      <c r="G81" s="46"/>
      <c r="H81" s="46"/>
      <c r="I81" s="47">
        <f>F81</f>
        <v>0</v>
      </c>
    </row>
    <row r="82" spans="2:11" s="42" customFormat="1" ht="16" customHeight="1">
      <c r="B82" s="28" t="s">
        <v>71</v>
      </c>
      <c r="C82" s="46"/>
      <c r="D82" s="46"/>
      <c r="E82" s="52">
        <v>0</v>
      </c>
      <c r="F82" s="46"/>
      <c r="G82" s="46"/>
      <c r="H82" s="46"/>
      <c r="I82" s="47">
        <f>E82</f>
        <v>0</v>
      </c>
      <c r="K82" s="60" t="str">
        <f>IF(E61&lt;E82, "FAIL", "PASS")</f>
        <v>PASS</v>
      </c>
    </row>
    <row r="83" spans="2:11" s="42" customFormat="1" ht="16" customHeight="1">
      <c r="B83" s="28" t="s">
        <v>70</v>
      </c>
      <c r="C83" s="46"/>
      <c r="D83" s="46"/>
      <c r="E83" s="52">
        <v>1188</v>
      </c>
      <c r="F83" s="46"/>
      <c r="G83" s="46"/>
      <c r="H83" s="46"/>
      <c r="I83" s="47">
        <f>E83</f>
        <v>1188</v>
      </c>
      <c r="K83" s="60" t="str">
        <f>IF(E62&lt;E83, "FAIL", "PASS")</f>
        <v>PASS</v>
      </c>
    </row>
    <row r="84" spans="2:11" s="42" customFormat="1" ht="16" customHeight="1">
      <c r="B84" s="26" t="s">
        <v>60</v>
      </c>
      <c r="C84" s="46"/>
      <c r="D84" s="46"/>
      <c r="E84" s="53">
        <v>5431</v>
      </c>
      <c r="F84" s="53">
        <v>5985</v>
      </c>
      <c r="G84" s="46"/>
      <c r="H84" s="46"/>
      <c r="I84" s="47">
        <f>SUM(E84:F84)</f>
        <v>11416</v>
      </c>
      <c r="K84" s="60" t="str">
        <f>IF(OR(E63&lt;E84, F63&lt;F84), "FAIL", "PASS")</f>
        <v>PASS</v>
      </c>
    </row>
    <row r="85" spans="2:11" s="42" customFormat="1" ht="16" customHeight="1">
      <c r="B85" s="28" t="s">
        <v>54</v>
      </c>
      <c r="C85" s="46"/>
      <c r="D85" s="46"/>
      <c r="E85" s="52">
        <v>108</v>
      </c>
      <c r="F85" s="52">
        <v>3982</v>
      </c>
      <c r="G85" s="46"/>
      <c r="H85" s="46"/>
      <c r="I85" s="47">
        <f>SUM(E85:F85)</f>
        <v>4090</v>
      </c>
      <c r="K85" s="60" t="str">
        <f>IF(OR(E85&gt;E64, F85&gt;F64), "FAIL", "PASS")</f>
        <v>PASS</v>
      </c>
    </row>
    <row r="86" spans="2:11" s="42" customFormat="1" ht="16" customHeight="1">
      <c r="B86" s="30" t="s">
        <v>94</v>
      </c>
      <c r="C86" s="46"/>
      <c r="D86" s="46"/>
      <c r="E86" s="46"/>
      <c r="F86" s="52">
        <v>306</v>
      </c>
      <c r="G86" s="46"/>
      <c r="H86" s="46"/>
      <c r="I86" s="47">
        <f>F86</f>
        <v>306</v>
      </c>
    </row>
    <row r="87" spans="2:11" s="42" customFormat="1" ht="16" customHeight="1">
      <c r="B87" s="30" t="s">
        <v>95</v>
      </c>
      <c r="C87" s="46"/>
      <c r="D87" s="46"/>
      <c r="E87" s="46"/>
      <c r="F87" s="52">
        <v>1893</v>
      </c>
      <c r="G87" s="46"/>
      <c r="H87" s="46"/>
      <c r="I87" s="47">
        <f>F87</f>
        <v>1893</v>
      </c>
    </row>
    <row r="88" spans="2:11" s="42" customFormat="1" ht="16" customHeight="1">
      <c r="B88" s="31" t="s">
        <v>89</v>
      </c>
      <c r="C88" s="46"/>
      <c r="D88" s="46"/>
      <c r="E88" s="46"/>
      <c r="F88" s="52">
        <v>460</v>
      </c>
      <c r="G88" s="46"/>
      <c r="H88" s="46"/>
      <c r="I88" s="47">
        <f>F88</f>
        <v>460</v>
      </c>
    </row>
    <row r="89" spans="2:11" s="42" customFormat="1" ht="16" customHeight="1">
      <c r="B89" s="31" t="s">
        <v>88</v>
      </c>
      <c r="C89" s="46"/>
      <c r="D89" s="46"/>
      <c r="E89" s="46"/>
      <c r="F89" s="52">
        <v>1892</v>
      </c>
      <c r="G89" s="46"/>
      <c r="H89" s="46"/>
      <c r="I89" s="47">
        <f>F89</f>
        <v>1892</v>
      </c>
    </row>
    <row r="90" spans="2:11" s="42" customFormat="1" ht="16" customHeight="1">
      <c r="B90" s="32" t="s">
        <v>55</v>
      </c>
      <c r="C90" s="46"/>
      <c r="D90" s="46"/>
      <c r="E90" s="52">
        <v>0</v>
      </c>
      <c r="F90" s="52">
        <v>1227</v>
      </c>
      <c r="G90" s="46"/>
      <c r="H90" s="46"/>
      <c r="I90" s="47">
        <f>SUM(E90:F90)</f>
        <v>1227</v>
      </c>
      <c r="K90" s="60" t="str">
        <f>IF(OR(E90&gt;E66, F90&gt;F66), "FAIL", "PASS")</f>
        <v>PASS</v>
      </c>
    </row>
    <row r="91" spans="2:11" s="42" customFormat="1" ht="16" customHeight="1">
      <c r="B91" s="35" t="s">
        <v>61</v>
      </c>
      <c r="C91" s="46"/>
      <c r="D91" s="46"/>
      <c r="E91" s="52">
        <v>0</v>
      </c>
      <c r="F91" s="52">
        <v>823</v>
      </c>
      <c r="G91" s="46"/>
      <c r="H91" s="46"/>
      <c r="I91" s="47">
        <f>SUM(E91:F91)</f>
        <v>823</v>
      </c>
    </row>
    <row r="92" spans="2:11" s="42" customFormat="1" ht="16" customHeight="1">
      <c r="B92" s="35" t="s">
        <v>74</v>
      </c>
      <c r="C92" s="46"/>
      <c r="D92" s="46"/>
      <c r="E92" s="52">
        <v>113</v>
      </c>
      <c r="F92" s="52">
        <v>61</v>
      </c>
      <c r="G92" s="46"/>
      <c r="H92" s="46"/>
      <c r="I92" s="47">
        <f>SUM(E92:F92)</f>
        <v>174</v>
      </c>
    </row>
    <row r="93" spans="2:11" s="42" customFormat="1" ht="16" customHeight="1">
      <c r="B93" s="35" t="s">
        <v>62</v>
      </c>
      <c r="C93" s="46"/>
      <c r="D93" s="46"/>
      <c r="E93" s="46"/>
      <c r="F93" s="52">
        <v>0</v>
      </c>
      <c r="G93" s="46"/>
      <c r="H93" s="46"/>
      <c r="I93" s="47">
        <f>F93</f>
        <v>0</v>
      </c>
    </row>
    <row r="94" spans="2:11" s="42" customFormat="1" ht="16" customHeight="1">
      <c r="B94" s="62" t="s">
        <v>72</v>
      </c>
      <c r="C94" s="46"/>
      <c r="D94" s="46"/>
      <c r="E94" s="52">
        <v>118</v>
      </c>
      <c r="F94" s="46"/>
      <c r="G94" s="46"/>
      <c r="H94" s="46"/>
      <c r="I94" s="47">
        <f>E94</f>
        <v>118</v>
      </c>
      <c r="K94" s="60" t="str">
        <f>IF(E67&lt;E94, "FAIL", "PASS")</f>
        <v>PASS</v>
      </c>
    </row>
    <row r="95" spans="2:11" s="42" customFormat="1" ht="16" customHeight="1">
      <c r="B95" s="62" t="s">
        <v>52</v>
      </c>
      <c r="C95" s="46"/>
      <c r="D95" s="46"/>
      <c r="E95" s="52">
        <v>3691</v>
      </c>
      <c r="F95" s="46"/>
      <c r="G95" s="46"/>
      <c r="H95" s="46"/>
      <c r="I95" s="47">
        <f>E95</f>
        <v>3691</v>
      </c>
      <c r="K95" s="60" t="str">
        <f>IF(E68&lt;E95, "FAIL", "PASS")</f>
        <v>PASS</v>
      </c>
    </row>
    <row r="96" spans="2:11" s="42" customFormat="1" ht="16" customHeight="1">
      <c r="B96" s="64" t="s">
        <v>75</v>
      </c>
      <c r="C96" s="46"/>
      <c r="D96" s="46"/>
      <c r="E96" s="55" t="str">
        <f>IF(SUM(E72:E73,E84)&gt;E26-E9-E20, "FAIL", "PASS")</f>
        <v>PASS</v>
      </c>
      <c r="F96" s="55" t="str">
        <f>IF(SUM(F72:F73,F84)&gt;F26-F9-F20, "FAIL", "PASS")</f>
        <v>PASS</v>
      </c>
      <c r="G96" s="46"/>
      <c r="H96" s="46"/>
      <c r="I96" s="46"/>
    </row>
    <row r="97" spans="2:22" s="1" customFormat="1" ht="6" customHeight="1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2"/>
      <c r="P97" s="10"/>
    </row>
    <row r="98" spans="2:22" s="1" customFormat="1" ht="16" customHeight="1">
      <c r="B98" s="24" t="s">
        <v>81</v>
      </c>
      <c r="C98" s="21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22"/>
      <c r="O98" s="10"/>
      <c r="P98" s="19"/>
      <c r="Q98" s="19"/>
      <c r="R98" s="19"/>
      <c r="S98" s="19"/>
      <c r="T98" s="19"/>
      <c r="U98" s="17"/>
      <c r="V98" s="17"/>
    </row>
    <row r="99" spans="2:22" s="42" customFormat="1" ht="16" customHeight="1">
      <c r="B99" s="36" t="s">
        <v>56</v>
      </c>
      <c r="C99" s="46"/>
      <c r="D99" s="46"/>
      <c r="E99" s="52">
        <v>0</v>
      </c>
      <c r="F99" s="52">
        <v>0</v>
      </c>
      <c r="G99" s="46"/>
      <c r="H99" s="46"/>
      <c r="I99" s="47">
        <f>SUM(E99:F99)</f>
        <v>0</v>
      </c>
      <c r="K99" s="60" t="str">
        <f>IF(OR(E99&gt;E57-E72, F99&gt;F57-F72), "FAIL", "PASS")</f>
        <v>PASS</v>
      </c>
    </row>
    <row r="100" spans="2:22" s="42" customFormat="1" ht="16" customHeight="1">
      <c r="B100" s="26" t="s">
        <v>78</v>
      </c>
      <c r="C100" s="46"/>
      <c r="D100" s="46"/>
      <c r="E100" s="53">
        <v>0</v>
      </c>
      <c r="F100" s="53">
        <v>-3918</v>
      </c>
      <c r="G100" s="46"/>
      <c r="H100" s="46"/>
      <c r="I100" s="47">
        <f>SUM(E100:F100)</f>
        <v>-3918</v>
      </c>
      <c r="K100" s="60" t="str">
        <f>IF(OR(E100&gt;E58-E73, F100&gt;F58-F73), "FAIL", "PASS")</f>
        <v>PASS</v>
      </c>
    </row>
    <row r="101" spans="2:22" s="42" customFormat="1" ht="16" customHeight="1">
      <c r="B101" s="26" t="s">
        <v>60</v>
      </c>
      <c r="C101" s="46"/>
      <c r="D101" s="46"/>
      <c r="E101" s="53">
        <v>0</v>
      </c>
      <c r="F101" s="53">
        <v>-436</v>
      </c>
      <c r="G101" s="46"/>
      <c r="H101" s="46"/>
      <c r="I101" s="47">
        <f>SUM(E101:F101)</f>
        <v>-436</v>
      </c>
      <c r="K101" s="60" t="str">
        <f>IF(OR(E101&gt;E63-E84, F101&gt;F63-F84), "FAIL", "PASS")</f>
        <v>PASS</v>
      </c>
    </row>
    <row r="102" spans="2:22" s="42" customFormat="1" ht="16" customHeight="1">
      <c r="B102" s="35" t="s">
        <v>61</v>
      </c>
      <c r="C102" s="46"/>
      <c r="D102" s="46"/>
      <c r="E102" s="46"/>
      <c r="F102" s="52">
        <v>0</v>
      </c>
      <c r="G102" s="46"/>
      <c r="H102" s="46"/>
      <c r="I102" s="47">
        <f>F102</f>
        <v>0</v>
      </c>
      <c r="K102" s="60" t="str">
        <f>IF(F101&gt;SUM(F102:F103), "FAIL", "PASS")</f>
        <v>PASS</v>
      </c>
    </row>
    <row r="103" spans="2:22" s="42" customFormat="1" ht="16" customHeight="1">
      <c r="B103" s="35" t="s">
        <v>62</v>
      </c>
      <c r="C103" s="46"/>
      <c r="D103" s="46"/>
      <c r="E103" s="46"/>
      <c r="F103" s="52">
        <v>0</v>
      </c>
      <c r="G103" s="46"/>
      <c r="H103" s="46"/>
      <c r="I103" s="47">
        <f>F103</f>
        <v>0</v>
      </c>
    </row>
    <row r="104" spans="2:22" s="42" customFormat="1" ht="16" customHeight="1">
      <c r="B104" s="64" t="s">
        <v>76</v>
      </c>
      <c r="C104" s="46"/>
      <c r="D104" s="46"/>
      <c r="E104" s="55" t="str">
        <f>IF(SUM(E99:E101)&lt;E21, "FAIL", "PASS")</f>
        <v>PASS</v>
      </c>
      <c r="F104" s="55" t="str">
        <f>IF(SUM(F99:F101)&lt;F21, "FAIL", "PASS")</f>
        <v>PASS</v>
      </c>
      <c r="G104" s="46"/>
      <c r="H104" s="46"/>
      <c r="I104" s="46"/>
    </row>
    <row r="105" spans="2:22" s="42" customFormat="1" ht="12.75" customHeight="1"/>
    <row r="106" spans="2:22" ht="14.5">
      <c r="B106" s="93"/>
      <c r="C106" s="88"/>
      <c r="D106" s="88"/>
      <c r="E106" s="89">
        <f>E58-SUM(E59,E61:E62)</f>
        <v>648</v>
      </c>
      <c r="F106" s="89">
        <f>F58-F59</f>
        <v>0</v>
      </c>
      <c r="G106" s="90"/>
      <c r="H106" s="90"/>
      <c r="I106" s="89">
        <f>SUM(E106:F106)</f>
        <v>648</v>
      </c>
    </row>
    <row r="107" spans="2:22" ht="14.5">
      <c r="B107" s="93"/>
      <c r="C107" s="88"/>
      <c r="D107" s="88"/>
      <c r="E107" s="89">
        <f>E63-SUM(E64,E66:E68)</f>
        <v>1514</v>
      </c>
      <c r="F107" s="89">
        <f>F63-SUM(F64,F66)</f>
        <v>1913</v>
      </c>
      <c r="G107" s="90"/>
      <c r="H107" s="90"/>
      <c r="I107" s="89">
        <f>SUM(E107:F107)</f>
        <v>3427</v>
      </c>
    </row>
    <row r="108" spans="2:22" ht="14.5">
      <c r="B108" s="93"/>
      <c r="C108" s="88"/>
      <c r="D108" s="88"/>
      <c r="E108" s="89">
        <f>E73-SUM(E76,E82:E83)</f>
        <v>648</v>
      </c>
      <c r="F108" s="89">
        <f>F73-F76</f>
        <v>0</v>
      </c>
      <c r="G108" s="90"/>
      <c r="H108" s="90"/>
      <c r="I108" s="89">
        <f>SUM(E108:F108)</f>
        <v>648</v>
      </c>
    </row>
    <row r="109" spans="2:22" ht="14.5">
      <c r="B109" s="93"/>
      <c r="C109" s="88"/>
      <c r="D109" s="88"/>
      <c r="E109" s="89">
        <f>E84-SUM(E85,E90:E92,E94:E95)</f>
        <v>1401</v>
      </c>
      <c r="F109" s="89">
        <f>F84-SUM(F85, F90:F93)</f>
        <v>-108</v>
      </c>
      <c r="G109" s="90"/>
      <c r="H109" s="90"/>
      <c r="I109" s="89">
        <f>SUM(E109:F109)</f>
        <v>1293</v>
      </c>
    </row>
    <row r="110" spans="2:22">
      <c r="I110" s="87"/>
    </row>
  </sheetData>
  <mergeCells count="9">
    <mergeCell ref="K6:K7"/>
    <mergeCell ref="L6:L7"/>
    <mergeCell ref="C6:C7"/>
    <mergeCell ref="D6:D7"/>
    <mergeCell ref="E6:E7"/>
    <mergeCell ref="F6:F7"/>
    <mergeCell ref="G6:G7"/>
    <mergeCell ref="H6:H7"/>
    <mergeCell ref="I6:I7"/>
  </mergeCells>
  <conditionalFormatting sqref="C3:E3">
    <cfRule type="expression" dxfId="134" priority="1">
      <formula>$E$3&lt;&gt;0</formula>
    </cfRule>
  </conditionalFormatting>
  <conditionalFormatting sqref="K9:L9 K11:L13 K18:L18 K26:L26 K20:L22">
    <cfRule type="expression" dxfId="133" priority="3">
      <formula>$L9&lt;&gt;0</formula>
    </cfRule>
  </conditionalFormatting>
  <conditionalFormatting sqref="K6:L7">
    <cfRule type="expression" dxfId="132" priority="2">
      <formula>SUM($L$9:$L$26)&lt;&gt;0</formula>
    </cfRule>
  </conditionalFormatting>
  <conditionalFormatting sqref="K36 K39 K54 K58 K60 K63 K65 E69:F69 K72:K73 K76 K82:K85 K90 K94:K95 E96:F96 K99:K102 E104:F104">
    <cfRule type="cellIs" dxfId="131" priority="7" operator="equal">
      <formula>"FAIL"</formula>
    </cfRule>
  </conditionalFormatting>
  <conditionalFormatting sqref="C9:G9 C11:G12 C18:G18 C20:G21 F36 C39:G39 E42:F43 F49:F53 E57:F59 F60 E61:E64 F63:F66 E66:E68 E72:F73 F74:F81 E76 E82:E85 F84:F93 E90:E92 E94:E95 E99:E101 F99:F103">
    <cfRule type="expression" dxfId="130" priority="8">
      <formula>VLOOKUP($B$3,#REF!, 9, FALSE)="No"</formula>
    </cfRule>
  </conditionalFormatting>
  <dataValidations count="4">
    <dataValidation type="list" allowBlank="1" showInputMessage="1" showErrorMessage="1" sqref="H3" xr:uid="{00000000-0002-0000-0800-000000000000}">
      <formula1>#REF!</formula1>
    </dataValidation>
    <dataValidation type="whole" errorStyle="warning" allowBlank="1" showErrorMessage="1" errorTitle="WARNING" error="All figures must be entered as whole numbers. Please ensure that the figure you have entered is correct." sqref="E72:F73 F74:F81 E76 E82:E85 F84:F93 E90:E92 E94:E95" xr:uid="{00000000-0002-0000-0800-000001000000}">
      <formula1>-1000000</formula1>
      <formula2>1000000</formula2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G11 C18:G18 C20:G21 E99:F101 F102:F103" xr:uid="{00000000-0002-0000-0800-000002000000}">
      <formula1>0</formula1>
    </dataValidation>
    <dataValidation type="whole" operator="greaterThanOrEqual" allowBlank="1" showErrorMessage="1" errorTitle="WARNING: Check signage" error="Expenditure must be entered as a positive whole number. Please ensure the figure you have entered is correct." sqref="C9:G9 C12:G12 F36 C39:G39 E42:F44 F49:F53 E57:F59 F60 E61:E64 F63:F66 E66:E68" xr:uid="{00000000-0002-0000-0800-000003000000}">
      <formula1>0</formula1>
    </dataValidation>
  </dataValidations>
  <pageMargins left="0.7" right="0.7" top="0.75" bottom="0.75" header="0.3" footer="0.3"/>
  <pageSetup paperSize="9" scale="59" fitToHeight="0" orientation="landscape" r:id="rId1"/>
  <rowBreaks count="2" manualBreakCount="2">
    <brk id="54" max="11" man="1"/>
    <brk id="97" max="11" man="1"/>
  </rowBreaks>
  <ignoredErrors>
    <ignoredError sqref="K58 E69:F69 F96 F104 E106 E10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A30032580</value>
    </field>
    <field name="Objective-Title">
      <value order="0">LFRs 2019-20 - Blank Return - Unprotected</value>
    </field>
    <field name="Objective-Description">
      <value order="0"/>
    </field>
    <field name="Objective-CreationStamp">
      <value order="0">2020-09-04T08:02:01Z</value>
    </field>
    <field name="Objective-IsApproved">
      <value order="0">false</value>
    </field>
    <field name="Objective-IsPublished">
      <value order="0">true</value>
    </field>
    <field name="Objective-DatePublished">
      <value order="0">2020-09-16T09:06:09Z</value>
    </field>
    <field name="Objective-ModificationStamp">
      <value order="0">2020-09-16T09:06:09Z</value>
    </field>
    <field name="Objective-Owner">
      <value order="0">Cuthbertson, Louise L (U417466)</value>
    </field>
    <field name="Objective-Path">
      <value order="0">Objective Global Folder:SG File Plan:Government, politics and public administration:Local government:Finance - Expenditure and grants:Research and analysis: Finance - Expenditure and grants:Statistical: Statistical returns - Local Financial Returns 2019-20 - Research and analysis: Finance - expenditure and grants: 2019-2024</value>
    </field>
    <field name="Objective-Parent">
      <value order="0">Statistical: Statistical returns - Local Financial Returns 2019-20 - Research and analysis: Finance - expenditure and grants: 2019-2024</value>
    </field>
    <field name="Objective-State">
      <value order="0">Published</value>
    </field>
    <field name="Objective-VersionId">
      <value order="0">vA43672993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PUBRES/4166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33</vt:i4>
      </vt:variant>
    </vt:vector>
  </HeadingPairs>
  <TitlesOfParts>
    <vt:vector size="68" baseType="lpstr">
      <vt:lpstr>Notes</vt:lpstr>
      <vt:lpstr>Definitions</vt:lpstr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u417466</dc:creator>
  <cp:lastModifiedBy>u416443</cp:lastModifiedBy>
  <cp:lastPrinted>2020-09-03T11:04:19Z</cp:lastPrinted>
  <dcterms:created xsi:type="dcterms:W3CDTF">2020-05-13T09:34:55Z</dcterms:created>
  <dcterms:modified xsi:type="dcterms:W3CDTF">2023-03-01T12:18:06Z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A30032580</vt:lpwstr>
  </property>
  <property fmtid="{D5CDD505-2E9C-101B-9397-08002B2CF9AE}" pid="4" name="Objective-Title">
    <vt:lpwstr>LFRs 2019-20 - Blank Return - Unprotected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2020-09-16T08:59:51Z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2020-09-16T09:06:09Z</vt:filetime>
  </property>
  <property fmtid="{D5CDD505-2E9C-101B-9397-08002B2CF9AE}" pid="10" name="Objective-ModificationStamp">
    <vt:filetime>2020-09-16T09:06:09Z</vt:filetime>
  </property>
  <property fmtid="{D5CDD505-2E9C-101B-9397-08002B2CF9AE}" pid="11" name="Objective-Owner">
    <vt:lpwstr>Cuthbertson, Louise L (U417466)</vt:lpwstr>
  </property>
  <property fmtid="{D5CDD505-2E9C-101B-9397-08002B2CF9AE}" pid="12" name="Objective-Path">
    <vt:lpwstr>Objective Global Folder:SG File Plan:Government, politics and public administration:Local government:Finance - Expenditure and grants:Research and analysis: Finance - Expenditure and grants:Statistical: Statistical returns - Local Financial Returns 2019-2</vt:lpwstr>
  </property>
  <property fmtid="{D5CDD505-2E9C-101B-9397-08002B2CF9AE}" pid="13" name="Objective-Parent">
    <vt:lpwstr>Statistical: Statistical returns - Local Financial Returns 2019-20 - Research and analysis: Finance - expenditure and grants: 2019-2024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vA43672993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