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G:\FCSD\Linked Spreadsheets\ASD Statistics\LFRs 2019-20\Return Workbooks\Publish Standard\Revised 28 Feb 2023\"/>
    </mc:Choice>
  </mc:AlternateContent>
  <xr:revisionPtr revIDLastSave="0" documentId="13_ncr:1_{5EC662BB-056C-45C1-B367-671111387040}" xr6:coauthVersionLast="47" xr6:coauthVersionMax="47" xr10:uidLastSave="{00000000-0000-0000-0000-000000000000}"/>
  <bookViews>
    <workbookView xWindow="-110" yWindow="-110" windowWidth="19420" windowHeight="10420" tabRatio="910" xr2:uid="{00000000-000D-0000-FFFF-FFFF00000000}"/>
  </bookViews>
  <sheets>
    <sheet name="Notes" sheetId="90" r:id="rId1"/>
    <sheet name="Definitions" sheetId="91" r:id="rId2"/>
    <sheet name="Scotland" sheetId="89" r:id="rId3"/>
    <sheet name="Aberdeen City" sheetId="14" r:id="rId4"/>
    <sheet name="Aberdeenshire" sheetId="58" r:id="rId5"/>
    <sheet name="Angus" sheetId="59" r:id="rId6"/>
    <sheet name="Argyll &amp; Bute" sheetId="60" r:id="rId7"/>
    <sheet name="City of Edinburgh" sheetId="62" r:id="rId8"/>
    <sheet name="Clackmannanshire" sheetId="61" r:id="rId9"/>
    <sheet name="Dumfries &amp; Galloway" sheetId="63" r:id="rId10"/>
    <sheet name="Dundee City" sheetId="64" r:id="rId11"/>
    <sheet name="East Ayrshire" sheetId="65" r:id="rId12"/>
    <sheet name="East Dunbartonshire" sheetId="66" r:id="rId13"/>
    <sheet name="East Lothian" sheetId="67" r:id="rId14"/>
    <sheet name="East Renfrewshire" sheetId="68" r:id="rId15"/>
    <sheet name="Falkirk" sheetId="69" r:id="rId16"/>
    <sheet name="Fife" sheetId="70" r:id="rId17"/>
    <sheet name="Glasgow City" sheetId="71" r:id="rId18"/>
    <sheet name="Highland" sheetId="72" r:id="rId19"/>
    <sheet name="Inverclyde" sheetId="73" r:id="rId20"/>
    <sheet name="Midlothian" sheetId="74" r:id="rId21"/>
    <sheet name="Moray" sheetId="75" r:id="rId22"/>
    <sheet name="Na h-Eileanan Siar" sheetId="76" r:id="rId23"/>
    <sheet name="North Ayrshire" sheetId="77" r:id="rId24"/>
    <sheet name="North Lanarkshire" sheetId="78" r:id="rId25"/>
    <sheet name="Orkney Islands" sheetId="79" r:id="rId26"/>
    <sheet name="Perth &amp; Kinross" sheetId="80" r:id="rId27"/>
    <sheet name="Renfrewshire" sheetId="81" r:id="rId28"/>
    <sheet name="Scottish Borders" sheetId="82" r:id="rId29"/>
    <sheet name="Shetland Islands" sheetId="83" r:id="rId30"/>
    <sheet name="South Ayrshire" sheetId="84" r:id="rId31"/>
    <sheet name="South Lanarkshire" sheetId="85" r:id="rId32"/>
    <sheet name="Stirling" sheetId="86" r:id="rId33"/>
    <sheet name="West Dunbartonshire" sheetId="87" r:id="rId34"/>
    <sheet name="West Lothian" sheetId="88" r:id="rId35"/>
  </sheets>
  <definedNames>
    <definedName name="_xlnm.Print_Area" localSheetId="3">'Aberdeen City'!$A$1:$T$70</definedName>
    <definedName name="_xlnm.Print_Area" localSheetId="4">Aberdeenshire!$A$1:$T$70</definedName>
    <definedName name="_xlnm.Print_Area" localSheetId="5">Angus!$A$1:$T$70</definedName>
    <definedName name="_xlnm.Print_Area" localSheetId="6">'Argyll &amp; Bute'!$A$1:$T$70</definedName>
    <definedName name="_xlnm.Print_Area" localSheetId="7">'City of Edinburgh'!$A$1:$T$70</definedName>
    <definedName name="_xlnm.Print_Area" localSheetId="8">Clackmannanshire!$A$1:$T$70</definedName>
    <definedName name="_xlnm.Print_Area" localSheetId="9">'Dumfries &amp; Galloway'!$A$1:$T$70</definedName>
    <definedName name="_xlnm.Print_Area" localSheetId="10">'Dundee City'!$A$1:$T$70</definedName>
    <definedName name="_xlnm.Print_Area" localSheetId="11">'East Ayrshire'!$A$1:$T$70</definedName>
    <definedName name="_xlnm.Print_Area" localSheetId="12">'East Dunbartonshire'!$A$1:$T$70</definedName>
    <definedName name="_xlnm.Print_Area" localSheetId="13">'East Lothian'!$A$1:$T$70</definedName>
    <definedName name="_xlnm.Print_Area" localSheetId="14">'East Renfrewshire'!$A$1:$T$70</definedName>
    <definedName name="_xlnm.Print_Area" localSheetId="15">Falkirk!$A$1:$T$70</definedName>
    <definedName name="_xlnm.Print_Area" localSheetId="16">Fife!$A$1:$T$70</definedName>
    <definedName name="_xlnm.Print_Area" localSheetId="17">'Glasgow City'!$A$1:$T$70</definedName>
    <definedName name="_xlnm.Print_Area" localSheetId="18">Highland!$A$1:$T$70</definedName>
    <definedName name="_xlnm.Print_Area" localSheetId="19">Inverclyde!$A$1:$T$70</definedName>
    <definedName name="_xlnm.Print_Area" localSheetId="20">Midlothian!$A$1:$T$70</definedName>
    <definedName name="_xlnm.Print_Area" localSheetId="21">Moray!$A$1:$T$70</definedName>
    <definedName name="_xlnm.Print_Area" localSheetId="22">'Na h-Eileanan Siar'!$A$1:$T$70</definedName>
    <definedName name="_xlnm.Print_Area" localSheetId="23">'North Ayrshire'!$A$1:$T$70</definedName>
    <definedName name="_xlnm.Print_Area" localSheetId="24">'North Lanarkshire'!$A$1:$T$70</definedName>
    <definedName name="_xlnm.Print_Area" localSheetId="25">'Orkney Islands'!$A$1:$T$70</definedName>
    <definedName name="_xlnm.Print_Area" localSheetId="26">'Perth &amp; Kinross'!$A$1:$T$70</definedName>
    <definedName name="_xlnm.Print_Area" localSheetId="27">Renfrewshire!$A$1:$T$70</definedName>
    <definedName name="_xlnm.Print_Area" localSheetId="2">Scotland!$A$1:$T$70</definedName>
    <definedName name="_xlnm.Print_Area" localSheetId="28">'Scottish Borders'!$A$1:$T$70</definedName>
    <definedName name="_xlnm.Print_Area" localSheetId="29">'Shetland Islands'!$A$1:$T$70</definedName>
    <definedName name="_xlnm.Print_Area" localSheetId="30">'South Ayrshire'!$A$1:$T$70</definedName>
    <definedName name="_xlnm.Print_Area" localSheetId="31">'South Lanarkshire'!$A$1:$T$70</definedName>
    <definedName name="_xlnm.Print_Area" localSheetId="32">Stirling!$A$1:$T$70</definedName>
    <definedName name="_xlnm.Print_Area" localSheetId="33">'West Dunbartonshire'!$A$1:$T$70</definedName>
    <definedName name="_xlnm.Print_Area" localSheetId="34">'West Lothian'!$A$1:$T$70</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32" i="89" l="1"/>
  <c r="R32" i="89" s="1"/>
  <c r="D32" i="89"/>
  <c r="E32" i="89" s="1"/>
  <c r="F32" i="89" s="1"/>
  <c r="G32" i="89" s="1"/>
  <c r="H32" i="89" s="1"/>
  <c r="I32" i="89" s="1"/>
  <c r="J32" i="89" s="1"/>
  <c r="K32" i="89" s="1"/>
  <c r="F54" i="88" l="1"/>
  <c r="F55" i="88" s="1"/>
  <c r="E54" i="88"/>
  <c r="E55" i="88" s="1"/>
  <c r="D54" i="88"/>
  <c r="D55" i="88" s="1"/>
  <c r="C54" i="88"/>
  <c r="C55" i="88" s="1"/>
  <c r="G53" i="88"/>
  <c r="K53" i="88" s="1"/>
  <c r="G52" i="88"/>
  <c r="K52" i="88" s="1"/>
  <c r="F51" i="88"/>
  <c r="E51" i="88"/>
  <c r="D51" i="88"/>
  <c r="C51" i="88"/>
  <c r="G50" i="88"/>
  <c r="K50" i="88" s="1"/>
  <c r="G47" i="88"/>
  <c r="K47" i="88" s="1"/>
  <c r="G44" i="88"/>
  <c r="G43" i="88"/>
  <c r="K43" i="88" s="1"/>
  <c r="G42" i="88"/>
  <c r="G41" i="88"/>
  <c r="K41" i="88" s="1"/>
  <c r="J40" i="88"/>
  <c r="G40" i="88"/>
  <c r="J39" i="88"/>
  <c r="G39" i="88"/>
  <c r="Q32" i="88"/>
  <c r="R32" i="88" s="1"/>
  <c r="D32" i="88"/>
  <c r="E32" i="88" s="1"/>
  <c r="F32" i="88" s="1"/>
  <c r="G32" i="88" s="1"/>
  <c r="H32" i="88" s="1"/>
  <c r="I32" i="88" s="1"/>
  <c r="J32" i="88" s="1"/>
  <c r="K32" i="88" s="1"/>
  <c r="Q22" i="88"/>
  <c r="Q24" i="88" s="1"/>
  <c r="P22" i="88"/>
  <c r="P24" i="88" s="1"/>
  <c r="I22" i="88"/>
  <c r="I24" i="88" s="1"/>
  <c r="H22" i="88"/>
  <c r="H24" i="88" s="1"/>
  <c r="F22" i="88"/>
  <c r="F24" i="88" s="1"/>
  <c r="E22" i="88"/>
  <c r="E24" i="88" s="1"/>
  <c r="D22" i="88"/>
  <c r="D24" i="88" s="1"/>
  <c r="C22" i="88"/>
  <c r="C24" i="88" s="1"/>
  <c r="R21" i="88"/>
  <c r="M21" i="88"/>
  <c r="J21" i="88"/>
  <c r="G21" i="88"/>
  <c r="R20" i="88"/>
  <c r="J20" i="88"/>
  <c r="G20" i="88"/>
  <c r="R18" i="88"/>
  <c r="J18" i="88"/>
  <c r="G18" i="88"/>
  <c r="Q13" i="88"/>
  <c r="P13" i="88"/>
  <c r="I13" i="88"/>
  <c r="I15" i="88" s="1"/>
  <c r="H13" i="88"/>
  <c r="F13" i="88"/>
  <c r="E13" i="88"/>
  <c r="D13" i="88"/>
  <c r="C13" i="88"/>
  <c r="R12" i="88"/>
  <c r="M12" i="88"/>
  <c r="J12" i="88"/>
  <c r="G12" i="88"/>
  <c r="R11" i="88"/>
  <c r="J11" i="88"/>
  <c r="G11" i="88"/>
  <c r="R9" i="88"/>
  <c r="J9" i="88"/>
  <c r="G9" i="88"/>
  <c r="K9" i="88" l="1"/>
  <c r="N9" i="88" s="1"/>
  <c r="P26" i="88"/>
  <c r="D26" i="88"/>
  <c r="J22" i="88"/>
  <c r="J24" i="88" s="1"/>
  <c r="C26" i="88"/>
  <c r="G22" i="88"/>
  <c r="G24" i="88" s="1"/>
  <c r="F26" i="88"/>
  <c r="H26" i="88"/>
  <c r="Q26" i="88"/>
  <c r="R13" i="88"/>
  <c r="R15" i="88" s="1"/>
  <c r="H15" i="88"/>
  <c r="K11" i="88"/>
  <c r="N11" i="88" s="1"/>
  <c r="K20" i="88"/>
  <c r="N20" i="88" s="1"/>
  <c r="T20" i="88"/>
  <c r="K39" i="88"/>
  <c r="N39" i="88" s="1"/>
  <c r="K40" i="88"/>
  <c r="N40" i="88" s="1"/>
  <c r="K54" i="88"/>
  <c r="E26" i="88"/>
  <c r="K21" i="88"/>
  <c r="N21" i="88" s="1"/>
  <c r="M50" i="88"/>
  <c r="T11" i="88"/>
  <c r="G13" i="88"/>
  <c r="G15" i="88" s="1"/>
  <c r="R22" i="88"/>
  <c r="R24" i="88" s="1"/>
  <c r="I26" i="88"/>
  <c r="T21" i="88"/>
  <c r="G51" i="88"/>
  <c r="J13" i="88"/>
  <c r="T12" i="88"/>
  <c r="K44" i="88"/>
  <c r="K51" i="88" s="1"/>
  <c r="G54" i="88"/>
  <c r="M54" i="88" s="1"/>
  <c r="T9" i="88"/>
  <c r="M43" i="88"/>
  <c r="K12" i="88"/>
  <c r="K18" i="88"/>
  <c r="C15" i="88"/>
  <c r="D15" i="88"/>
  <c r="P15" i="88"/>
  <c r="T18" i="88"/>
  <c r="E15" i="88"/>
  <c r="Q15" i="88"/>
  <c r="K42" i="88"/>
  <c r="F15" i="88"/>
  <c r="F54" i="87"/>
  <c r="F55" i="87" s="1"/>
  <c r="E54" i="87"/>
  <c r="E55" i="87" s="1"/>
  <c r="D54" i="87"/>
  <c r="D55" i="87" s="1"/>
  <c r="C54" i="87"/>
  <c r="C55" i="87" s="1"/>
  <c r="G53" i="87"/>
  <c r="K53" i="87" s="1"/>
  <c r="G52" i="87"/>
  <c r="K52" i="87" s="1"/>
  <c r="F51" i="87"/>
  <c r="E51" i="87"/>
  <c r="D51" i="87"/>
  <c r="C51" i="87"/>
  <c r="G50" i="87"/>
  <c r="K50" i="87" s="1"/>
  <c r="G47" i="87"/>
  <c r="K47" i="87" s="1"/>
  <c r="G44" i="87"/>
  <c r="G43" i="87"/>
  <c r="K43" i="87" s="1"/>
  <c r="G42" i="87"/>
  <c r="G41" i="87"/>
  <c r="K41" i="87" s="1"/>
  <c r="J40" i="87"/>
  <c r="G40" i="87"/>
  <c r="J39" i="87"/>
  <c r="G39" i="87"/>
  <c r="Q32" i="87"/>
  <c r="R32" i="87" s="1"/>
  <c r="D32" i="87"/>
  <c r="E32" i="87" s="1"/>
  <c r="F32" i="87" s="1"/>
  <c r="G32" i="87" s="1"/>
  <c r="H32" i="87" s="1"/>
  <c r="I32" i="87" s="1"/>
  <c r="J32" i="87" s="1"/>
  <c r="K32" i="87" s="1"/>
  <c r="Q22" i="87"/>
  <c r="Q24" i="87" s="1"/>
  <c r="P22" i="87"/>
  <c r="P24" i="87" s="1"/>
  <c r="I22" i="87"/>
  <c r="I24" i="87" s="1"/>
  <c r="H22" i="87"/>
  <c r="H24" i="87" s="1"/>
  <c r="F22" i="87"/>
  <c r="F24" i="87" s="1"/>
  <c r="E22" i="87"/>
  <c r="E24" i="87" s="1"/>
  <c r="D22" i="87"/>
  <c r="D24" i="87" s="1"/>
  <c r="C22" i="87"/>
  <c r="C24" i="87" s="1"/>
  <c r="R21" i="87"/>
  <c r="M21" i="87"/>
  <c r="J21" i="87"/>
  <c r="G21" i="87"/>
  <c r="R20" i="87"/>
  <c r="J20" i="87"/>
  <c r="G20" i="87"/>
  <c r="R18" i="87"/>
  <c r="J18" i="87"/>
  <c r="G18" i="87"/>
  <c r="Q13" i="87"/>
  <c r="Q15" i="87" s="1"/>
  <c r="P13" i="87"/>
  <c r="P15" i="87" s="1"/>
  <c r="I13" i="87"/>
  <c r="H13" i="87"/>
  <c r="F13" i="87"/>
  <c r="E13" i="87"/>
  <c r="D13" i="87"/>
  <c r="C13" i="87"/>
  <c r="R12" i="87"/>
  <c r="M12" i="87"/>
  <c r="J12" i="87"/>
  <c r="G12" i="87"/>
  <c r="R11" i="87"/>
  <c r="J11" i="87"/>
  <c r="G11" i="87"/>
  <c r="R9" i="87"/>
  <c r="J9" i="87"/>
  <c r="G9" i="87"/>
  <c r="G13" i="87" l="1"/>
  <c r="G15" i="87" s="1"/>
  <c r="D26" i="87"/>
  <c r="K55" i="88"/>
  <c r="E26" i="87"/>
  <c r="T21" i="87"/>
  <c r="K13" i="88"/>
  <c r="N13" i="88" s="1"/>
  <c r="J26" i="88"/>
  <c r="R26" i="88"/>
  <c r="H26" i="87"/>
  <c r="K39" i="87"/>
  <c r="N39" i="87" s="1"/>
  <c r="M50" i="87"/>
  <c r="G26" i="88"/>
  <c r="T9" i="87"/>
  <c r="H15" i="87"/>
  <c r="K21" i="87"/>
  <c r="N21" i="87" s="1"/>
  <c r="F26" i="87"/>
  <c r="G22" i="87"/>
  <c r="G24" i="87" s="1"/>
  <c r="T11" i="87"/>
  <c r="T20" i="87"/>
  <c r="F15" i="87"/>
  <c r="T18" i="87"/>
  <c r="R22" i="87"/>
  <c r="R24" i="87" s="1"/>
  <c r="D15" i="87"/>
  <c r="K20" i="87"/>
  <c r="N20" i="87" s="1"/>
  <c r="G51" i="87"/>
  <c r="J13" i="87"/>
  <c r="J15" i="87" s="1"/>
  <c r="K12" i="87"/>
  <c r="N12" i="87" s="1"/>
  <c r="K40" i="87"/>
  <c r="N40" i="87" s="1"/>
  <c r="K54" i="87"/>
  <c r="I26" i="87"/>
  <c r="J22" i="87"/>
  <c r="J24" i="87" s="1"/>
  <c r="R13" i="87"/>
  <c r="R15" i="87" s="1"/>
  <c r="M43" i="87"/>
  <c r="J15" i="88"/>
  <c r="K44" i="87"/>
  <c r="K51" i="87" s="1"/>
  <c r="K11" i="87"/>
  <c r="N11" i="87" s="1"/>
  <c r="C26" i="87"/>
  <c r="Q26" i="87"/>
  <c r="G55" i="88"/>
  <c r="K9" i="87"/>
  <c r="T12" i="87"/>
  <c r="E15" i="87"/>
  <c r="P26" i="87"/>
  <c r="K42" i="87"/>
  <c r="N12" i="88"/>
  <c r="G54" i="87"/>
  <c r="M54" i="87" s="1"/>
  <c r="N18" i="88"/>
  <c r="K22" i="88"/>
  <c r="I15" i="87"/>
  <c r="K18" i="87"/>
  <c r="C15" i="87"/>
  <c r="F54" i="86"/>
  <c r="F55" i="86" s="1"/>
  <c r="E54" i="86"/>
  <c r="E55" i="86" s="1"/>
  <c r="D54" i="86"/>
  <c r="D55" i="86" s="1"/>
  <c r="C54" i="86"/>
  <c r="C55" i="86" s="1"/>
  <c r="G53" i="86"/>
  <c r="K53" i="86" s="1"/>
  <c r="G52" i="86"/>
  <c r="K52" i="86" s="1"/>
  <c r="F51" i="86"/>
  <c r="E51" i="86"/>
  <c r="D51" i="86"/>
  <c r="C51" i="86"/>
  <c r="G50" i="86"/>
  <c r="G47" i="86"/>
  <c r="K47" i="86" s="1"/>
  <c r="G44" i="86"/>
  <c r="G43" i="86"/>
  <c r="K43" i="86" s="1"/>
  <c r="G42" i="86"/>
  <c r="G41" i="86"/>
  <c r="K41" i="86" s="1"/>
  <c r="J40" i="86"/>
  <c r="G40" i="86"/>
  <c r="J39" i="86"/>
  <c r="G39" i="86"/>
  <c r="Q32" i="86"/>
  <c r="R32" i="86" s="1"/>
  <c r="D32" i="86"/>
  <c r="E32" i="86" s="1"/>
  <c r="F32" i="86" s="1"/>
  <c r="G32" i="86" s="1"/>
  <c r="H32" i="86" s="1"/>
  <c r="I32" i="86" s="1"/>
  <c r="J32" i="86" s="1"/>
  <c r="K32" i="86" s="1"/>
  <c r="Q22" i="86"/>
  <c r="Q24" i="86" s="1"/>
  <c r="P22" i="86"/>
  <c r="I22" i="86"/>
  <c r="I24" i="86" s="1"/>
  <c r="H22" i="86"/>
  <c r="H24" i="86" s="1"/>
  <c r="F22" i="86"/>
  <c r="F24" i="86" s="1"/>
  <c r="E22" i="86"/>
  <c r="D22" i="86"/>
  <c r="D24" i="86" s="1"/>
  <c r="C22" i="86"/>
  <c r="C24" i="86" s="1"/>
  <c r="R21" i="86"/>
  <c r="M21" i="86"/>
  <c r="J21" i="86"/>
  <c r="G21" i="86"/>
  <c r="R20" i="86"/>
  <c r="J20" i="86"/>
  <c r="G20" i="86"/>
  <c r="R18" i="86"/>
  <c r="J18" i="86"/>
  <c r="G18" i="86"/>
  <c r="Q13" i="86"/>
  <c r="Q15" i="86" s="1"/>
  <c r="P13" i="86"/>
  <c r="I13" i="86"/>
  <c r="H13" i="86"/>
  <c r="F13" i="86"/>
  <c r="F15" i="86" s="1"/>
  <c r="E13" i="86"/>
  <c r="E15" i="86" s="1"/>
  <c r="D13" i="86"/>
  <c r="C13" i="86"/>
  <c r="R12" i="86"/>
  <c r="M12" i="86"/>
  <c r="J12" i="86"/>
  <c r="G12" i="86"/>
  <c r="R11" i="86"/>
  <c r="J11" i="86"/>
  <c r="G11" i="86"/>
  <c r="R9" i="86"/>
  <c r="J9" i="86"/>
  <c r="G9" i="86"/>
  <c r="G26" i="87" l="1"/>
  <c r="K26" i="88"/>
  <c r="N26" i="88" s="1"/>
  <c r="K15" i="88"/>
  <c r="R26" i="87"/>
  <c r="K12" i="86"/>
  <c r="N12" i="86" s="1"/>
  <c r="K39" i="86"/>
  <c r="N39" i="86" s="1"/>
  <c r="M43" i="86"/>
  <c r="K11" i="86"/>
  <c r="N11" i="86" s="1"/>
  <c r="D26" i="86"/>
  <c r="J13" i="86"/>
  <c r="J15" i="86" s="1"/>
  <c r="C26" i="86"/>
  <c r="R13" i="86"/>
  <c r="R15" i="86" s="1"/>
  <c r="K40" i="86"/>
  <c r="N40" i="86" s="1"/>
  <c r="G51" i="86"/>
  <c r="H26" i="86"/>
  <c r="I26" i="86"/>
  <c r="K54" i="86"/>
  <c r="M50" i="86"/>
  <c r="G13" i="86"/>
  <c r="G15" i="86" s="1"/>
  <c r="R22" i="86"/>
  <c r="R24" i="86" s="1"/>
  <c r="K50" i="86"/>
  <c r="G54" i="86"/>
  <c r="G55" i="86" s="1"/>
  <c r="T20" i="86"/>
  <c r="K44" i="86"/>
  <c r="D15" i="86"/>
  <c r="T18" i="86"/>
  <c r="T11" i="86"/>
  <c r="P15" i="86"/>
  <c r="K55" i="87"/>
  <c r="J26" i="87"/>
  <c r="K18" i="86"/>
  <c r="N18" i="86" s="1"/>
  <c r="K21" i="86"/>
  <c r="N21" i="86" s="1"/>
  <c r="J22" i="86"/>
  <c r="J24" i="86" s="1"/>
  <c r="P26" i="86"/>
  <c r="E26" i="86"/>
  <c r="T12" i="86"/>
  <c r="T21" i="86"/>
  <c r="G22" i="86"/>
  <c r="G24" i="86" s="1"/>
  <c r="F26" i="86"/>
  <c r="K20" i="86"/>
  <c r="N20" i="86" s="1"/>
  <c r="T9" i="86"/>
  <c r="H15" i="86"/>
  <c r="P24" i="86"/>
  <c r="K22" i="87"/>
  <c r="N18" i="87"/>
  <c r="G55" i="87"/>
  <c r="Q26" i="86"/>
  <c r="I15" i="86"/>
  <c r="E24" i="86"/>
  <c r="N22" i="88"/>
  <c r="K24" i="88"/>
  <c r="C15" i="86"/>
  <c r="K9" i="86"/>
  <c r="K42" i="86"/>
  <c r="K13" i="87"/>
  <c r="N9" i="87"/>
  <c r="F54" i="85"/>
  <c r="F55" i="85" s="1"/>
  <c r="E54" i="85"/>
  <c r="E55" i="85" s="1"/>
  <c r="D54" i="85"/>
  <c r="D55" i="85" s="1"/>
  <c r="C54" i="85"/>
  <c r="C55" i="85" s="1"/>
  <c r="G53" i="85"/>
  <c r="K53" i="85" s="1"/>
  <c r="G52" i="85"/>
  <c r="F51" i="85"/>
  <c r="E51" i="85"/>
  <c r="D51" i="85"/>
  <c r="C51" i="85"/>
  <c r="G50" i="85"/>
  <c r="K50" i="85" s="1"/>
  <c r="G47" i="85"/>
  <c r="K47" i="85" s="1"/>
  <c r="G44" i="85"/>
  <c r="K44" i="85" s="1"/>
  <c r="G43" i="85"/>
  <c r="K43" i="85" s="1"/>
  <c r="G42" i="85"/>
  <c r="G41" i="85"/>
  <c r="K41" i="85" s="1"/>
  <c r="J40" i="85"/>
  <c r="G40" i="85"/>
  <c r="J39" i="85"/>
  <c r="G39" i="85"/>
  <c r="Q32" i="85"/>
  <c r="R32" i="85" s="1"/>
  <c r="D32" i="85"/>
  <c r="E32" i="85" s="1"/>
  <c r="F32" i="85" s="1"/>
  <c r="G32" i="85" s="1"/>
  <c r="H32" i="85" s="1"/>
  <c r="I32" i="85" s="1"/>
  <c r="J32" i="85" s="1"/>
  <c r="K32" i="85" s="1"/>
  <c r="Q22" i="85"/>
  <c r="Q24" i="85" s="1"/>
  <c r="P22" i="85"/>
  <c r="P24" i="85" s="1"/>
  <c r="I22" i="85"/>
  <c r="I24" i="85" s="1"/>
  <c r="H22" i="85"/>
  <c r="H24" i="85" s="1"/>
  <c r="F22" i="85"/>
  <c r="F24" i="85" s="1"/>
  <c r="E22" i="85"/>
  <c r="E24" i="85" s="1"/>
  <c r="D22" i="85"/>
  <c r="D24" i="85" s="1"/>
  <c r="C22" i="85"/>
  <c r="C24" i="85" s="1"/>
  <c r="R21" i="85"/>
  <c r="M21" i="85"/>
  <c r="J21" i="85"/>
  <c r="G21" i="85"/>
  <c r="R20" i="85"/>
  <c r="J20" i="85"/>
  <c r="G20" i="85"/>
  <c r="R18" i="85"/>
  <c r="J18" i="85"/>
  <c r="G18" i="85"/>
  <c r="Q13" i="85"/>
  <c r="Q15" i="85" s="1"/>
  <c r="P13" i="85"/>
  <c r="I13" i="85"/>
  <c r="H13" i="85"/>
  <c r="F13" i="85"/>
  <c r="E13" i="85"/>
  <c r="D13" i="85"/>
  <c r="C13" i="85"/>
  <c r="C15" i="85" s="1"/>
  <c r="R12" i="85"/>
  <c r="M12" i="85"/>
  <c r="J12" i="85"/>
  <c r="G12" i="85"/>
  <c r="R11" i="85"/>
  <c r="J11" i="85"/>
  <c r="G11" i="85"/>
  <c r="R9" i="85"/>
  <c r="J9" i="85"/>
  <c r="G9" i="85"/>
  <c r="E3" i="88" l="1"/>
  <c r="K51" i="86"/>
  <c r="F26" i="85"/>
  <c r="K55" i="86"/>
  <c r="R26" i="86"/>
  <c r="K11" i="85"/>
  <c r="N11" i="85" s="1"/>
  <c r="K18" i="85"/>
  <c r="N18" i="85" s="1"/>
  <c r="D26" i="85"/>
  <c r="R22" i="85"/>
  <c r="R24" i="85" s="1"/>
  <c r="M54" i="86"/>
  <c r="G26" i="86"/>
  <c r="K22" i="86"/>
  <c r="K24" i="86" s="1"/>
  <c r="J13" i="85"/>
  <c r="J15" i="85" s="1"/>
  <c r="E26" i="85"/>
  <c r="T11" i="85"/>
  <c r="K21" i="85"/>
  <c r="N21" i="85" s="1"/>
  <c r="K12" i="85"/>
  <c r="N12" i="85" s="1"/>
  <c r="K20" i="85"/>
  <c r="N20" i="85" s="1"/>
  <c r="G54" i="85"/>
  <c r="M54" i="85" s="1"/>
  <c r="J26" i="86"/>
  <c r="K39" i="85"/>
  <c r="N39" i="85" s="1"/>
  <c r="G13" i="85"/>
  <c r="G15" i="85" s="1"/>
  <c r="I26" i="85"/>
  <c r="T21" i="85"/>
  <c r="K40" i="85"/>
  <c r="N40" i="85" s="1"/>
  <c r="K52" i="85"/>
  <c r="K54" i="85" s="1"/>
  <c r="G51" i="85"/>
  <c r="H26" i="85"/>
  <c r="R13" i="85"/>
  <c r="T12" i="85"/>
  <c r="Q26" i="85"/>
  <c r="C26" i="85"/>
  <c r="M50" i="85"/>
  <c r="J22" i="85"/>
  <c r="J24" i="85" s="1"/>
  <c r="M43" i="85"/>
  <c r="P15" i="85"/>
  <c r="T20" i="85"/>
  <c r="K51" i="85"/>
  <c r="N22" i="87"/>
  <c r="K24" i="87"/>
  <c r="D15" i="85"/>
  <c r="T18" i="85"/>
  <c r="K9" i="85"/>
  <c r="E15" i="85"/>
  <c r="P26" i="85"/>
  <c r="K42" i="85"/>
  <c r="F15" i="85"/>
  <c r="G22" i="85"/>
  <c r="G24" i="85" s="1"/>
  <c r="T9" i="85"/>
  <c r="H15" i="85"/>
  <c r="K26" i="87"/>
  <c r="N26" i="87" s="1"/>
  <c r="K15" i="87"/>
  <c r="N13" i="87"/>
  <c r="I15" i="85"/>
  <c r="N9" i="86"/>
  <c r="K13" i="86"/>
  <c r="F54" i="84"/>
  <c r="F55" i="84" s="1"/>
  <c r="E54" i="84"/>
  <c r="E55" i="84" s="1"/>
  <c r="D54" i="84"/>
  <c r="D55" i="84" s="1"/>
  <c r="C54" i="84"/>
  <c r="C55" i="84" s="1"/>
  <c r="G53" i="84"/>
  <c r="K53" i="84" s="1"/>
  <c r="G52" i="84"/>
  <c r="F51" i="84"/>
  <c r="E51" i="84"/>
  <c r="D51" i="84"/>
  <c r="C51" i="84"/>
  <c r="G50" i="84"/>
  <c r="K50" i="84" s="1"/>
  <c r="G47" i="84"/>
  <c r="K47" i="84" s="1"/>
  <c r="G44" i="84"/>
  <c r="K44" i="84" s="1"/>
  <c r="G43" i="84"/>
  <c r="K43" i="84" s="1"/>
  <c r="G42" i="84"/>
  <c r="G41" i="84"/>
  <c r="K41" i="84" s="1"/>
  <c r="J40" i="84"/>
  <c r="G40" i="84"/>
  <c r="J39" i="84"/>
  <c r="G39" i="84"/>
  <c r="Q32" i="84"/>
  <c r="R32" i="84" s="1"/>
  <c r="D32" i="84"/>
  <c r="E32" i="84" s="1"/>
  <c r="F32" i="84" s="1"/>
  <c r="G32" i="84" s="1"/>
  <c r="H32" i="84" s="1"/>
  <c r="I32" i="84" s="1"/>
  <c r="J32" i="84" s="1"/>
  <c r="K32" i="84" s="1"/>
  <c r="Q22" i="84"/>
  <c r="Q24" i="84" s="1"/>
  <c r="P22" i="84"/>
  <c r="P24" i="84" s="1"/>
  <c r="I22" i="84"/>
  <c r="I24" i="84" s="1"/>
  <c r="H22" i="84"/>
  <c r="H24" i="84" s="1"/>
  <c r="F22" i="84"/>
  <c r="F24" i="84" s="1"/>
  <c r="E22" i="84"/>
  <c r="E24" i="84" s="1"/>
  <c r="D22" i="84"/>
  <c r="D24" i="84" s="1"/>
  <c r="C22" i="84"/>
  <c r="C24" i="84" s="1"/>
  <c r="R21" i="84"/>
  <c r="M21" i="84"/>
  <c r="J21" i="84"/>
  <c r="G21" i="84"/>
  <c r="R20" i="84"/>
  <c r="J20" i="84"/>
  <c r="G20" i="84"/>
  <c r="R18" i="84"/>
  <c r="J18" i="84"/>
  <c r="G18" i="84"/>
  <c r="Q13" i="84"/>
  <c r="Q15" i="84" s="1"/>
  <c r="P13" i="84"/>
  <c r="I13" i="84"/>
  <c r="H13" i="84"/>
  <c r="H15" i="84" s="1"/>
  <c r="F13" i="84"/>
  <c r="F15" i="84" s="1"/>
  <c r="E13" i="84"/>
  <c r="D13" i="84"/>
  <c r="C13" i="84"/>
  <c r="R12" i="84"/>
  <c r="M12" i="84"/>
  <c r="J12" i="84"/>
  <c r="G12" i="84"/>
  <c r="R11" i="84"/>
  <c r="J11" i="84"/>
  <c r="G11" i="84"/>
  <c r="R9" i="84"/>
  <c r="J9" i="84"/>
  <c r="G9" i="84"/>
  <c r="T12" i="84" l="1"/>
  <c r="C26" i="84"/>
  <c r="T9" i="84"/>
  <c r="R26" i="85"/>
  <c r="N22" i="86"/>
  <c r="E26" i="84"/>
  <c r="G55" i="85"/>
  <c r="R15" i="85"/>
  <c r="H26" i="84"/>
  <c r="T20" i="84"/>
  <c r="K9" i="84"/>
  <c r="N9" i="84" s="1"/>
  <c r="P26" i="84"/>
  <c r="K40" i="84"/>
  <c r="N40" i="84" s="1"/>
  <c r="G51" i="84"/>
  <c r="K39" i="84"/>
  <c r="N39" i="84" s="1"/>
  <c r="G54" i="84"/>
  <c r="M54" i="84" s="1"/>
  <c r="T11" i="84"/>
  <c r="K22" i="85"/>
  <c r="K24" i="85" s="1"/>
  <c r="G22" i="84"/>
  <c r="G24" i="84" s="1"/>
  <c r="K20" i="84"/>
  <c r="N20" i="84" s="1"/>
  <c r="K51" i="84"/>
  <c r="K11" i="84"/>
  <c r="N11" i="84" s="1"/>
  <c r="D26" i="84"/>
  <c r="K21" i="84"/>
  <c r="N21" i="84" s="1"/>
  <c r="F26" i="84"/>
  <c r="J22" i="84"/>
  <c r="J24" i="84" s="1"/>
  <c r="Q26" i="84"/>
  <c r="G13" i="84"/>
  <c r="R22" i="84"/>
  <c r="R24" i="84" s="1"/>
  <c r="J26" i="85"/>
  <c r="J13" i="84"/>
  <c r="J15" i="84" s="1"/>
  <c r="I26" i="84"/>
  <c r="M50" i="84"/>
  <c r="K55" i="85"/>
  <c r="R13" i="84"/>
  <c r="R15" i="84" s="1"/>
  <c r="E3" i="87"/>
  <c r="K52" i="84"/>
  <c r="K54" i="84" s="1"/>
  <c r="K26" i="86"/>
  <c r="N26" i="86" s="1"/>
  <c r="K15" i="86"/>
  <c r="N13" i="86"/>
  <c r="M43" i="84"/>
  <c r="G26" i="85"/>
  <c r="K12" i="84"/>
  <c r="N12" i="84" s="1"/>
  <c r="I15" i="84"/>
  <c r="K18" i="84"/>
  <c r="T21" i="84"/>
  <c r="C15" i="84"/>
  <c r="D15" i="84"/>
  <c r="P15" i="84"/>
  <c r="T18" i="84"/>
  <c r="E15" i="84"/>
  <c r="K42" i="84"/>
  <c r="K13" i="85"/>
  <c r="N9" i="85"/>
  <c r="F54" i="83"/>
  <c r="F55" i="83" s="1"/>
  <c r="E54" i="83"/>
  <c r="E55" i="83" s="1"/>
  <c r="D54" i="83"/>
  <c r="D55" i="83" s="1"/>
  <c r="C54" i="83"/>
  <c r="C55" i="83" s="1"/>
  <c r="G53" i="83"/>
  <c r="K53" i="83" s="1"/>
  <c r="G52" i="83"/>
  <c r="K52" i="83" s="1"/>
  <c r="F51" i="83"/>
  <c r="E51" i="83"/>
  <c r="D51" i="83"/>
  <c r="C51" i="83"/>
  <c r="G50" i="83"/>
  <c r="K50" i="83" s="1"/>
  <c r="G47" i="83"/>
  <c r="K47" i="83" s="1"/>
  <c r="G44" i="83"/>
  <c r="G43" i="83"/>
  <c r="K43" i="83" s="1"/>
  <c r="G42" i="83"/>
  <c r="K42" i="83" s="1"/>
  <c r="G41" i="83"/>
  <c r="K41" i="83" s="1"/>
  <c r="J40" i="83"/>
  <c r="G40" i="83"/>
  <c r="J39" i="83"/>
  <c r="G39" i="83"/>
  <c r="R32" i="83"/>
  <c r="Q32" i="83"/>
  <c r="D32" i="83"/>
  <c r="E32" i="83" s="1"/>
  <c r="F32" i="83" s="1"/>
  <c r="G32" i="83" s="1"/>
  <c r="H32" i="83" s="1"/>
  <c r="I32" i="83" s="1"/>
  <c r="J32" i="83" s="1"/>
  <c r="K32" i="83" s="1"/>
  <c r="Q22" i="83"/>
  <c r="Q24" i="83" s="1"/>
  <c r="P22" i="83"/>
  <c r="P24" i="83" s="1"/>
  <c r="I22" i="83"/>
  <c r="I24" i="83" s="1"/>
  <c r="H22" i="83"/>
  <c r="H24" i="83" s="1"/>
  <c r="F22" i="83"/>
  <c r="F24" i="83" s="1"/>
  <c r="E22" i="83"/>
  <c r="E24" i="83" s="1"/>
  <c r="D22" i="83"/>
  <c r="D24" i="83" s="1"/>
  <c r="C22" i="83"/>
  <c r="C24" i="83" s="1"/>
  <c r="R21" i="83"/>
  <c r="M21" i="83"/>
  <c r="J21" i="83"/>
  <c r="G21" i="83"/>
  <c r="R20" i="83"/>
  <c r="J20" i="83"/>
  <c r="G20" i="83"/>
  <c r="R18" i="83"/>
  <c r="J18" i="83"/>
  <c r="G18" i="83"/>
  <c r="Q13" i="83"/>
  <c r="P13" i="83"/>
  <c r="P15" i="83" s="1"/>
  <c r="I13" i="83"/>
  <c r="I15" i="83" s="1"/>
  <c r="H13" i="83"/>
  <c r="F13" i="83"/>
  <c r="E13" i="83"/>
  <c r="E15" i="83" s="1"/>
  <c r="D13" i="83"/>
  <c r="C13" i="83"/>
  <c r="R12" i="83"/>
  <c r="M12" i="83"/>
  <c r="J12" i="83"/>
  <c r="G12" i="83"/>
  <c r="R11" i="83"/>
  <c r="J11" i="83"/>
  <c r="G11" i="83"/>
  <c r="R9" i="83"/>
  <c r="J9" i="83"/>
  <c r="G9" i="83"/>
  <c r="K11" i="83" l="1"/>
  <c r="N11" i="83" s="1"/>
  <c r="N22" i="85"/>
  <c r="G26" i="84"/>
  <c r="K39" i="83"/>
  <c r="N39" i="83" s="1"/>
  <c r="G15" i="84"/>
  <c r="E3" i="86"/>
  <c r="T12" i="83"/>
  <c r="K55" i="84"/>
  <c r="G55" i="84"/>
  <c r="R13" i="83"/>
  <c r="R15" i="83" s="1"/>
  <c r="D26" i="83"/>
  <c r="J22" i="83"/>
  <c r="J24" i="83" s="1"/>
  <c r="T21" i="83"/>
  <c r="J26" i="84"/>
  <c r="K12" i="83"/>
  <c r="N12" i="83" s="1"/>
  <c r="J13" i="83"/>
  <c r="J15" i="83" s="1"/>
  <c r="Q26" i="83"/>
  <c r="C26" i="83"/>
  <c r="H26" i="83"/>
  <c r="Q15" i="83"/>
  <c r="K20" i="83"/>
  <c r="N20" i="83" s="1"/>
  <c r="K21" i="83"/>
  <c r="N21" i="83" s="1"/>
  <c r="K18" i="83"/>
  <c r="N18" i="83" s="1"/>
  <c r="E26" i="83"/>
  <c r="G51" i="83"/>
  <c r="K9" i="83"/>
  <c r="N9" i="83" s="1"/>
  <c r="I26" i="83"/>
  <c r="K40" i="83"/>
  <c r="N40" i="83" s="1"/>
  <c r="T18" i="83"/>
  <c r="P26" i="83"/>
  <c r="T11" i="83"/>
  <c r="K13" i="84"/>
  <c r="K15" i="84" s="1"/>
  <c r="T20" i="83"/>
  <c r="R26" i="84"/>
  <c r="F26" i="83"/>
  <c r="K54" i="83"/>
  <c r="K55" i="83" s="1"/>
  <c r="F15" i="83"/>
  <c r="G22" i="83"/>
  <c r="G24" i="83" s="1"/>
  <c r="G54" i="83"/>
  <c r="M50" i="83"/>
  <c r="R22" i="83"/>
  <c r="R24" i="83" s="1"/>
  <c r="T9" i="83"/>
  <c r="H15" i="83"/>
  <c r="M43" i="83"/>
  <c r="G13" i="83"/>
  <c r="K44" i="83"/>
  <c r="K51" i="83" s="1"/>
  <c r="N13" i="85"/>
  <c r="K15" i="85"/>
  <c r="K26" i="85"/>
  <c r="N26" i="85" s="1"/>
  <c r="K22" i="84"/>
  <c r="N18" i="84"/>
  <c r="C15" i="83"/>
  <c r="D15" i="83"/>
  <c r="F54" i="82"/>
  <c r="F55" i="82" s="1"/>
  <c r="E54" i="82"/>
  <c r="E55" i="82" s="1"/>
  <c r="D54" i="82"/>
  <c r="D55" i="82" s="1"/>
  <c r="C54" i="82"/>
  <c r="C55" i="82" s="1"/>
  <c r="G53" i="82"/>
  <c r="K53" i="82" s="1"/>
  <c r="G52" i="82"/>
  <c r="K52" i="82" s="1"/>
  <c r="F51" i="82"/>
  <c r="E51" i="82"/>
  <c r="D51" i="82"/>
  <c r="C51" i="82"/>
  <c r="G50" i="82"/>
  <c r="K50" i="82" s="1"/>
  <c r="G47" i="82"/>
  <c r="K47" i="82" s="1"/>
  <c r="G44" i="82"/>
  <c r="G43" i="82"/>
  <c r="K43" i="82" s="1"/>
  <c r="G42" i="82"/>
  <c r="K42" i="82" s="1"/>
  <c r="G41" i="82"/>
  <c r="K41" i="82" s="1"/>
  <c r="J40" i="82"/>
  <c r="G40" i="82"/>
  <c r="J39" i="82"/>
  <c r="G39" i="82"/>
  <c r="Q32" i="82"/>
  <c r="R32" i="82" s="1"/>
  <c r="D32" i="82"/>
  <c r="E32" i="82" s="1"/>
  <c r="F32" i="82" s="1"/>
  <c r="G32" i="82" s="1"/>
  <c r="H32" i="82" s="1"/>
  <c r="I32" i="82" s="1"/>
  <c r="J32" i="82" s="1"/>
  <c r="K32" i="82" s="1"/>
  <c r="Q22" i="82"/>
  <c r="Q24" i="82" s="1"/>
  <c r="P22" i="82"/>
  <c r="P24" i="82" s="1"/>
  <c r="I22" i="82"/>
  <c r="I24" i="82" s="1"/>
  <c r="H22" i="82"/>
  <c r="H24" i="82" s="1"/>
  <c r="F22" i="82"/>
  <c r="F24" i="82" s="1"/>
  <c r="E22" i="82"/>
  <c r="E24" i="82" s="1"/>
  <c r="D22" i="82"/>
  <c r="D24" i="82" s="1"/>
  <c r="C22" i="82"/>
  <c r="C24" i="82" s="1"/>
  <c r="R21" i="82"/>
  <c r="M21" i="82"/>
  <c r="J21" i="82"/>
  <c r="G21" i="82"/>
  <c r="R20" i="82"/>
  <c r="J20" i="82"/>
  <c r="G20" i="82"/>
  <c r="R18" i="82"/>
  <c r="J18" i="82"/>
  <c r="G18" i="82"/>
  <c r="Q13" i="82"/>
  <c r="Q15" i="82" s="1"/>
  <c r="P13" i="82"/>
  <c r="I13" i="82"/>
  <c r="I15" i="82" s="1"/>
  <c r="H13" i="82"/>
  <c r="F13" i="82"/>
  <c r="E13" i="82"/>
  <c r="D13" i="82"/>
  <c r="C13" i="82"/>
  <c r="R12" i="82"/>
  <c r="M12" i="82"/>
  <c r="J12" i="82"/>
  <c r="G12" i="82"/>
  <c r="R11" i="82"/>
  <c r="J11" i="82"/>
  <c r="G11" i="82"/>
  <c r="R9" i="82"/>
  <c r="J9" i="82"/>
  <c r="G9" i="82"/>
  <c r="K9" i="82" l="1"/>
  <c r="N9" i="82" s="1"/>
  <c r="C26" i="82"/>
  <c r="E3" i="85"/>
  <c r="T12" i="82"/>
  <c r="D26" i="82"/>
  <c r="T21" i="82"/>
  <c r="E26" i="82"/>
  <c r="T11" i="82"/>
  <c r="F26" i="82"/>
  <c r="K20" i="82"/>
  <c r="N20" i="82" s="1"/>
  <c r="H26" i="82"/>
  <c r="G13" i="82"/>
  <c r="G15" i="82" s="1"/>
  <c r="K22" i="83"/>
  <c r="N22" i="83" s="1"/>
  <c r="P26" i="82"/>
  <c r="K40" i="82"/>
  <c r="N40" i="82" s="1"/>
  <c r="J26" i="83"/>
  <c r="H15" i="82"/>
  <c r="T18" i="82"/>
  <c r="K21" i="82"/>
  <c r="N21" i="82" s="1"/>
  <c r="K39" i="82"/>
  <c r="N39" i="82" s="1"/>
  <c r="G51" i="82"/>
  <c r="N13" i="84"/>
  <c r="J13" i="82"/>
  <c r="J15" i="82" s="1"/>
  <c r="J22" i="82"/>
  <c r="J24" i="82" s="1"/>
  <c r="K13" i="83"/>
  <c r="N13" i="83" s="1"/>
  <c r="R13" i="82"/>
  <c r="R15" i="82" s="1"/>
  <c r="T9" i="82"/>
  <c r="K11" i="82"/>
  <c r="N11" i="82" s="1"/>
  <c r="C15" i="82"/>
  <c r="T20" i="82"/>
  <c r="G54" i="82"/>
  <c r="G55" i="82" s="1"/>
  <c r="G22" i="82"/>
  <c r="G24" i="82" s="1"/>
  <c r="K54" i="82"/>
  <c r="K55" i="82" s="1"/>
  <c r="F15" i="82"/>
  <c r="R22" i="82"/>
  <c r="R24" i="82" s="1"/>
  <c r="Q26" i="82"/>
  <c r="G26" i="83"/>
  <c r="G15" i="83"/>
  <c r="M50" i="82"/>
  <c r="N22" i="84"/>
  <c r="K24" i="84"/>
  <c r="M43" i="82"/>
  <c r="K12" i="82"/>
  <c r="N12" i="82" s="1"/>
  <c r="K18" i="82"/>
  <c r="I26" i="82"/>
  <c r="K44" i="82"/>
  <c r="K51" i="82" s="1"/>
  <c r="K26" i="84"/>
  <c r="N26" i="84" s="1"/>
  <c r="D15" i="82"/>
  <c r="P15" i="82"/>
  <c r="M54" i="83"/>
  <c r="G55" i="83"/>
  <c r="R26" i="83"/>
  <c r="E15" i="82"/>
  <c r="F54" i="81"/>
  <c r="F55" i="81" s="1"/>
  <c r="E54" i="81"/>
  <c r="E55" i="81" s="1"/>
  <c r="D54" i="81"/>
  <c r="D55" i="81" s="1"/>
  <c r="C54" i="81"/>
  <c r="C55" i="81" s="1"/>
  <c r="G53" i="81"/>
  <c r="K53" i="81" s="1"/>
  <c r="G52" i="81"/>
  <c r="K52" i="81" s="1"/>
  <c r="F51" i="81"/>
  <c r="E51" i="81"/>
  <c r="D51" i="81"/>
  <c r="C51" i="81"/>
  <c r="G50" i="81"/>
  <c r="K50" i="81" s="1"/>
  <c r="G47" i="81"/>
  <c r="K47" i="81" s="1"/>
  <c r="G44" i="81"/>
  <c r="K44" i="81" s="1"/>
  <c r="G43" i="81"/>
  <c r="K43" i="81" s="1"/>
  <c r="G42" i="81"/>
  <c r="G41" i="81"/>
  <c r="K41" i="81" s="1"/>
  <c r="J40" i="81"/>
  <c r="G40" i="81"/>
  <c r="J39" i="81"/>
  <c r="G39" i="81"/>
  <c r="Q32" i="81"/>
  <c r="R32" i="81" s="1"/>
  <c r="D32" i="81"/>
  <c r="E32" i="81" s="1"/>
  <c r="F32" i="81" s="1"/>
  <c r="G32" i="81" s="1"/>
  <c r="H32" i="81" s="1"/>
  <c r="I32" i="81" s="1"/>
  <c r="J32" i="81" s="1"/>
  <c r="K32" i="81" s="1"/>
  <c r="Q22" i="81"/>
  <c r="Q24" i="81" s="1"/>
  <c r="P22" i="81"/>
  <c r="P24" i="81" s="1"/>
  <c r="I22" i="81"/>
  <c r="I24" i="81" s="1"/>
  <c r="H22" i="81"/>
  <c r="H24" i="81" s="1"/>
  <c r="F22" i="81"/>
  <c r="F24" i="81" s="1"/>
  <c r="E22" i="81"/>
  <c r="E24" i="81" s="1"/>
  <c r="D22" i="81"/>
  <c r="D24" i="81" s="1"/>
  <c r="C22" i="81"/>
  <c r="C24" i="81" s="1"/>
  <c r="R21" i="81"/>
  <c r="M21" i="81"/>
  <c r="J21" i="81"/>
  <c r="G21" i="81"/>
  <c r="R20" i="81"/>
  <c r="J20" i="81"/>
  <c r="G20" i="81"/>
  <c r="R18" i="81"/>
  <c r="J18" i="81"/>
  <c r="G18" i="81"/>
  <c r="Q13" i="81"/>
  <c r="P13" i="81"/>
  <c r="I13" i="81"/>
  <c r="H13" i="81"/>
  <c r="F13" i="81"/>
  <c r="E13" i="81"/>
  <c r="E15" i="81" s="1"/>
  <c r="D13" i="81"/>
  <c r="D15" i="81" s="1"/>
  <c r="C13" i="81"/>
  <c r="R12" i="81"/>
  <c r="M12" i="81"/>
  <c r="J12" i="81"/>
  <c r="G12" i="81"/>
  <c r="R11" i="81"/>
  <c r="J11" i="81"/>
  <c r="G11" i="81"/>
  <c r="R9" i="81"/>
  <c r="J9" i="81"/>
  <c r="G9" i="81"/>
  <c r="F26" i="81" l="1"/>
  <c r="I26" i="81"/>
  <c r="K15" i="83"/>
  <c r="K12" i="81"/>
  <c r="N12" i="81" s="1"/>
  <c r="Q26" i="81"/>
  <c r="K40" i="81"/>
  <c r="N40" i="81" s="1"/>
  <c r="K20" i="81"/>
  <c r="N20" i="81" s="1"/>
  <c r="K26" i="83"/>
  <c r="N26" i="83" s="1"/>
  <c r="E3" i="83" s="1"/>
  <c r="K24" i="83"/>
  <c r="J13" i="81"/>
  <c r="K11" i="81"/>
  <c r="N11" i="81" s="1"/>
  <c r="J22" i="81"/>
  <c r="J24" i="81" s="1"/>
  <c r="T18" i="81"/>
  <c r="T20" i="81"/>
  <c r="R13" i="81"/>
  <c r="R15" i="81" s="1"/>
  <c r="D26" i="81"/>
  <c r="C26" i="81"/>
  <c r="Q15" i="81"/>
  <c r="K21" i="81"/>
  <c r="N21" i="81" s="1"/>
  <c r="K39" i="81"/>
  <c r="N39" i="81" s="1"/>
  <c r="G13" i="81"/>
  <c r="G15" i="81" s="1"/>
  <c r="E3" i="84"/>
  <c r="T21" i="81"/>
  <c r="M43" i="81"/>
  <c r="K18" i="81"/>
  <c r="N18" i="81" s="1"/>
  <c r="G26" i="82"/>
  <c r="G51" i="81"/>
  <c r="K54" i="81"/>
  <c r="M54" i="82"/>
  <c r="T12" i="81"/>
  <c r="T11" i="81"/>
  <c r="P15" i="81"/>
  <c r="H26" i="81"/>
  <c r="J26" i="82"/>
  <c r="K51" i="81"/>
  <c r="K9" i="81"/>
  <c r="E26" i="81"/>
  <c r="P26" i="81"/>
  <c r="K42" i="81"/>
  <c r="F15" i="81"/>
  <c r="G22" i="81"/>
  <c r="G24" i="81" s="1"/>
  <c r="R22" i="81"/>
  <c r="R24" i="81" s="1"/>
  <c r="G54" i="81"/>
  <c r="M54" i="81" s="1"/>
  <c r="M50" i="81"/>
  <c r="R26" i="82"/>
  <c r="T9" i="81"/>
  <c r="H15" i="81"/>
  <c r="K13" i="82"/>
  <c r="I15" i="81"/>
  <c r="C15" i="81"/>
  <c r="K22" i="82"/>
  <c r="N18" i="82"/>
  <c r="F54" i="80"/>
  <c r="F55" i="80" s="1"/>
  <c r="E54" i="80"/>
  <c r="E55" i="80" s="1"/>
  <c r="D54" i="80"/>
  <c r="D55" i="80" s="1"/>
  <c r="C54" i="80"/>
  <c r="C55" i="80" s="1"/>
  <c r="G53" i="80"/>
  <c r="K53" i="80" s="1"/>
  <c r="G52" i="80"/>
  <c r="K52" i="80" s="1"/>
  <c r="F51" i="80"/>
  <c r="E51" i="80"/>
  <c r="D51" i="80"/>
  <c r="C51" i="80"/>
  <c r="G50" i="80"/>
  <c r="K50" i="80" s="1"/>
  <c r="G47" i="80"/>
  <c r="K47" i="80" s="1"/>
  <c r="G44" i="80"/>
  <c r="G43" i="80"/>
  <c r="K43" i="80" s="1"/>
  <c r="G42" i="80"/>
  <c r="K42" i="80" s="1"/>
  <c r="G41" i="80"/>
  <c r="K41" i="80" s="1"/>
  <c r="J40" i="80"/>
  <c r="G40" i="80"/>
  <c r="J39" i="80"/>
  <c r="G39" i="80"/>
  <c r="Q32" i="80"/>
  <c r="R32" i="80" s="1"/>
  <c r="D32" i="80"/>
  <c r="E32" i="80" s="1"/>
  <c r="F32" i="80" s="1"/>
  <c r="G32" i="80" s="1"/>
  <c r="H32" i="80" s="1"/>
  <c r="I32" i="80" s="1"/>
  <c r="J32" i="80" s="1"/>
  <c r="K32" i="80" s="1"/>
  <c r="Q22" i="80"/>
  <c r="Q24" i="80" s="1"/>
  <c r="P22" i="80"/>
  <c r="P24" i="80" s="1"/>
  <c r="I22" i="80"/>
  <c r="I24" i="80" s="1"/>
  <c r="H22" i="80"/>
  <c r="H24" i="80" s="1"/>
  <c r="F22" i="80"/>
  <c r="F24" i="80" s="1"/>
  <c r="E22" i="80"/>
  <c r="E24" i="80" s="1"/>
  <c r="D22" i="80"/>
  <c r="D24" i="80" s="1"/>
  <c r="C22" i="80"/>
  <c r="C24" i="80" s="1"/>
  <c r="R21" i="80"/>
  <c r="M21" i="80"/>
  <c r="J21" i="80"/>
  <c r="G21" i="80"/>
  <c r="R20" i="80"/>
  <c r="J20" i="80"/>
  <c r="G20" i="80"/>
  <c r="R18" i="80"/>
  <c r="J18" i="80"/>
  <c r="G18" i="80"/>
  <c r="Q13" i="80"/>
  <c r="Q15" i="80" s="1"/>
  <c r="P13" i="80"/>
  <c r="P15" i="80" s="1"/>
  <c r="I13" i="80"/>
  <c r="H13" i="80"/>
  <c r="F13" i="80"/>
  <c r="F15" i="80" s="1"/>
  <c r="E13" i="80"/>
  <c r="D13" i="80"/>
  <c r="C13" i="80"/>
  <c r="C15" i="80" s="1"/>
  <c r="R12" i="80"/>
  <c r="M12" i="80"/>
  <c r="J12" i="80"/>
  <c r="G12" i="80"/>
  <c r="R11" i="80"/>
  <c r="J11" i="80"/>
  <c r="G11" i="80"/>
  <c r="R9" i="80"/>
  <c r="J9" i="80"/>
  <c r="G9" i="80"/>
  <c r="K55" i="81" l="1"/>
  <c r="J26" i="81"/>
  <c r="J15" i="81"/>
  <c r="T11" i="80"/>
  <c r="K22" i="81"/>
  <c r="N22" i="81" s="1"/>
  <c r="T20" i="80"/>
  <c r="T18" i="80"/>
  <c r="K54" i="80"/>
  <c r="K55" i="80" s="1"/>
  <c r="K12" i="80"/>
  <c r="N12" i="80" s="1"/>
  <c r="I26" i="80"/>
  <c r="K21" i="80"/>
  <c r="N21" i="80" s="1"/>
  <c r="K11" i="80"/>
  <c r="N11" i="80" s="1"/>
  <c r="T12" i="80"/>
  <c r="G51" i="80"/>
  <c r="H26" i="80"/>
  <c r="G55" i="81"/>
  <c r="T21" i="80"/>
  <c r="K20" i="80"/>
  <c r="N20" i="80" s="1"/>
  <c r="K40" i="80"/>
  <c r="N40" i="80" s="1"/>
  <c r="R22" i="80"/>
  <c r="R24" i="80" s="1"/>
  <c r="F26" i="80"/>
  <c r="R13" i="80"/>
  <c r="R15" i="80" s="1"/>
  <c r="Q26" i="80"/>
  <c r="G22" i="80"/>
  <c r="G24" i="80" s="1"/>
  <c r="G13" i="80"/>
  <c r="G15" i="80" s="1"/>
  <c r="D26" i="80"/>
  <c r="K18" i="80"/>
  <c r="N18" i="80" s="1"/>
  <c r="J13" i="80"/>
  <c r="E26" i="80"/>
  <c r="J22" i="80"/>
  <c r="J24" i="80" s="1"/>
  <c r="K39" i="80"/>
  <c r="N39" i="80" s="1"/>
  <c r="C26" i="80"/>
  <c r="K9" i="80"/>
  <c r="E15" i="80"/>
  <c r="P26" i="80"/>
  <c r="G54" i="80"/>
  <c r="G55" i="80" s="1"/>
  <c r="M50" i="80"/>
  <c r="R26" i="81"/>
  <c r="T9" i="80"/>
  <c r="H15" i="80"/>
  <c r="M43" i="80"/>
  <c r="N22" i="82"/>
  <c r="K24" i="82"/>
  <c r="I15" i="80"/>
  <c r="K44" i="80"/>
  <c r="K51" i="80" s="1"/>
  <c r="K13" i="81"/>
  <c r="N9" i="81"/>
  <c r="D15" i="80"/>
  <c r="K26" i="82"/>
  <c r="N26" i="82" s="1"/>
  <c r="K15" i="82"/>
  <c r="N13" i="82"/>
  <c r="G26" i="81"/>
  <c r="F54" i="79"/>
  <c r="F55" i="79" s="1"/>
  <c r="E54" i="79"/>
  <c r="E55" i="79" s="1"/>
  <c r="D54" i="79"/>
  <c r="D55" i="79" s="1"/>
  <c r="C54" i="79"/>
  <c r="C55" i="79" s="1"/>
  <c r="G53" i="79"/>
  <c r="K53" i="79" s="1"/>
  <c r="G52" i="79"/>
  <c r="F51" i="79"/>
  <c r="E51" i="79"/>
  <c r="D51" i="79"/>
  <c r="C51" i="79"/>
  <c r="G50" i="79"/>
  <c r="K50" i="79" s="1"/>
  <c r="G47" i="79"/>
  <c r="K47" i="79" s="1"/>
  <c r="G44" i="79"/>
  <c r="G43" i="79"/>
  <c r="K43" i="79" s="1"/>
  <c r="G42" i="79"/>
  <c r="G41" i="79"/>
  <c r="K41" i="79" s="1"/>
  <c r="J40" i="79"/>
  <c r="G40" i="79"/>
  <c r="J39" i="79"/>
  <c r="G39" i="79"/>
  <c r="Q32" i="79"/>
  <c r="R32" i="79" s="1"/>
  <c r="D32" i="79"/>
  <c r="E32" i="79" s="1"/>
  <c r="F32" i="79" s="1"/>
  <c r="G32" i="79" s="1"/>
  <c r="H32" i="79" s="1"/>
  <c r="I32" i="79" s="1"/>
  <c r="J32" i="79" s="1"/>
  <c r="K32" i="79" s="1"/>
  <c r="Q22" i="79"/>
  <c r="Q24" i="79" s="1"/>
  <c r="P22" i="79"/>
  <c r="P24" i="79" s="1"/>
  <c r="I22" i="79"/>
  <c r="I24" i="79" s="1"/>
  <c r="H22" i="79"/>
  <c r="F22" i="79"/>
  <c r="F24" i="79" s="1"/>
  <c r="E22" i="79"/>
  <c r="E24" i="79" s="1"/>
  <c r="D22" i="79"/>
  <c r="D24" i="79" s="1"/>
  <c r="C22" i="79"/>
  <c r="C24" i="79" s="1"/>
  <c r="R21" i="79"/>
  <c r="M21" i="79"/>
  <c r="J21" i="79"/>
  <c r="G21" i="79"/>
  <c r="R20" i="79"/>
  <c r="J20" i="79"/>
  <c r="G20" i="79"/>
  <c r="R18" i="79"/>
  <c r="J18" i="79"/>
  <c r="G18" i="79"/>
  <c r="Q13" i="79"/>
  <c r="P13" i="79"/>
  <c r="I13" i="79"/>
  <c r="H13" i="79"/>
  <c r="H15" i="79" s="1"/>
  <c r="F13" i="79"/>
  <c r="E13" i="79"/>
  <c r="D13" i="79"/>
  <c r="C13" i="79"/>
  <c r="R12" i="79"/>
  <c r="M12" i="79"/>
  <c r="J12" i="79"/>
  <c r="G12" i="79"/>
  <c r="R11" i="79"/>
  <c r="J11" i="79"/>
  <c r="G11" i="79"/>
  <c r="R9" i="79"/>
  <c r="J9" i="79"/>
  <c r="G9" i="79"/>
  <c r="K22" i="80" l="1"/>
  <c r="K24" i="80" s="1"/>
  <c r="T12" i="79"/>
  <c r="K40" i="79"/>
  <c r="N40" i="79" s="1"/>
  <c r="I26" i="79"/>
  <c r="K24" i="81"/>
  <c r="T11" i="79"/>
  <c r="D26" i="79"/>
  <c r="E3" i="82"/>
  <c r="E26" i="79"/>
  <c r="K20" i="79"/>
  <c r="N20" i="79" s="1"/>
  <c r="G51" i="79"/>
  <c r="K9" i="79"/>
  <c r="N9" i="79" s="1"/>
  <c r="M43" i="79"/>
  <c r="T20" i="79"/>
  <c r="H26" i="79"/>
  <c r="J26" i="80"/>
  <c r="F26" i="79"/>
  <c r="Q26" i="79"/>
  <c r="R26" i="80"/>
  <c r="G22" i="79"/>
  <c r="G24" i="79" s="1"/>
  <c r="J15" i="80"/>
  <c r="M50" i="79"/>
  <c r="R22" i="79"/>
  <c r="R24" i="79" s="1"/>
  <c r="K44" i="79"/>
  <c r="K51" i="79" s="1"/>
  <c r="M54" i="80"/>
  <c r="J22" i="79"/>
  <c r="J24" i="79" s="1"/>
  <c r="K21" i="79"/>
  <c r="N21" i="79" s="1"/>
  <c r="G13" i="79"/>
  <c r="G15" i="79" s="1"/>
  <c r="T21" i="79"/>
  <c r="K39" i="79"/>
  <c r="N39" i="79" s="1"/>
  <c r="J13" i="79"/>
  <c r="J15" i="79" s="1"/>
  <c r="G54" i="79"/>
  <c r="M54" i="79" s="1"/>
  <c r="T9" i="79"/>
  <c r="C26" i="79"/>
  <c r="K52" i="79"/>
  <c r="K54" i="79" s="1"/>
  <c r="G26" i="80"/>
  <c r="K12" i="79"/>
  <c r="N12" i="79" s="1"/>
  <c r="I15" i="79"/>
  <c r="K18" i="79"/>
  <c r="R13" i="79"/>
  <c r="K11" i="79"/>
  <c r="N11" i="79" s="1"/>
  <c r="C15" i="79"/>
  <c r="D15" i="79"/>
  <c r="P15" i="79"/>
  <c r="T18" i="79"/>
  <c r="H24" i="79"/>
  <c r="E15" i="79"/>
  <c r="Q15" i="79"/>
  <c r="P26" i="79"/>
  <c r="K42" i="79"/>
  <c r="K13" i="80"/>
  <c r="N9" i="80"/>
  <c r="N22" i="80"/>
  <c r="F15" i="79"/>
  <c r="K26" i="81"/>
  <c r="N26" i="81" s="1"/>
  <c r="K15" i="81"/>
  <c r="N13" i="81"/>
  <c r="F54" i="78"/>
  <c r="F55" i="78" s="1"/>
  <c r="E54" i="78"/>
  <c r="E55" i="78" s="1"/>
  <c r="D54" i="78"/>
  <c r="D55" i="78" s="1"/>
  <c r="C54" i="78"/>
  <c r="C55" i="78" s="1"/>
  <c r="G53" i="78"/>
  <c r="K53" i="78" s="1"/>
  <c r="G52" i="78"/>
  <c r="K52" i="78" s="1"/>
  <c r="F51" i="78"/>
  <c r="E51" i="78"/>
  <c r="D51" i="78"/>
  <c r="C51" i="78"/>
  <c r="G50" i="78"/>
  <c r="K50" i="78" s="1"/>
  <c r="G47" i="78"/>
  <c r="K47" i="78" s="1"/>
  <c r="G44" i="78"/>
  <c r="G43" i="78"/>
  <c r="K43" i="78" s="1"/>
  <c r="G42" i="78"/>
  <c r="K42" i="78" s="1"/>
  <c r="G41" i="78"/>
  <c r="K41" i="78" s="1"/>
  <c r="J40" i="78"/>
  <c r="G40" i="78"/>
  <c r="J39" i="78"/>
  <c r="G39" i="78"/>
  <c r="Q32" i="78"/>
  <c r="R32" i="78" s="1"/>
  <c r="D32" i="78"/>
  <c r="E32" i="78" s="1"/>
  <c r="F32" i="78" s="1"/>
  <c r="G32" i="78" s="1"/>
  <c r="H32" i="78" s="1"/>
  <c r="I32" i="78" s="1"/>
  <c r="J32" i="78" s="1"/>
  <c r="K32" i="78" s="1"/>
  <c r="Q22" i="78"/>
  <c r="Q24" i="78" s="1"/>
  <c r="P22" i="78"/>
  <c r="P24" i="78" s="1"/>
  <c r="I22" i="78"/>
  <c r="I24" i="78" s="1"/>
  <c r="H22" i="78"/>
  <c r="H24" i="78" s="1"/>
  <c r="F22" i="78"/>
  <c r="F24" i="78" s="1"/>
  <c r="E22" i="78"/>
  <c r="E24" i="78" s="1"/>
  <c r="D22" i="78"/>
  <c r="D24" i="78" s="1"/>
  <c r="C22" i="78"/>
  <c r="C24" i="78" s="1"/>
  <c r="R21" i="78"/>
  <c r="M21" i="78"/>
  <c r="J21" i="78"/>
  <c r="G21" i="78"/>
  <c r="R20" i="78"/>
  <c r="J20" i="78"/>
  <c r="G20" i="78"/>
  <c r="R18" i="78"/>
  <c r="J18" i="78"/>
  <c r="G18" i="78"/>
  <c r="Q13" i="78"/>
  <c r="P13" i="78"/>
  <c r="I13" i="78"/>
  <c r="H13" i="78"/>
  <c r="F13" i="78"/>
  <c r="E13" i="78"/>
  <c r="D13" i="78"/>
  <c r="C13" i="78"/>
  <c r="R12" i="78"/>
  <c r="M12" i="78"/>
  <c r="J12" i="78"/>
  <c r="G12" i="78"/>
  <c r="R11" i="78"/>
  <c r="J11" i="78"/>
  <c r="G11" i="78"/>
  <c r="R9" i="78"/>
  <c r="J9" i="78"/>
  <c r="G9" i="78"/>
  <c r="D26" i="78" l="1"/>
  <c r="G51" i="78"/>
  <c r="J26" i="79"/>
  <c r="E26" i="78"/>
  <c r="G26" i="79"/>
  <c r="G22" i="78"/>
  <c r="G24" i="78" s="1"/>
  <c r="J22" i="78"/>
  <c r="J24" i="78" s="1"/>
  <c r="H26" i="78"/>
  <c r="K39" i="78"/>
  <c r="N39" i="78" s="1"/>
  <c r="K12" i="78"/>
  <c r="N12" i="78" s="1"/>
  <c r="I26" i="78"/>
  <c r="T20" i="78"/>
  <c r="P26" i="78"/>
  <c r="K40" i="78"/>
  <c r="N40" i="78" s="1"/>
  <c r="G55" i="79"/>
  <c r="Q26" i="78"/>
  <c r="C26" i="78"/>
  <c r="K55" i="79"/>
  <c r="R13" i="78"/>
  <c r="R15" i="78" s="1"/>
  <c r="T12" i="78"/>
  <c r="H15" i="78"/>
  <c r="K21" i="78"/>
  <c r="N21" i="78" s="1"/>
  <c r="I15" i="78"/>
  <c r="E3" i="81"/>
  <c r="K9" i="78"/>
  <c r="N9" i="78" s="1"/>
  <c r="K20" i="78"/>
  <c r="N20" i="78" s="1"/>
  <c r="T11" i="78"/>
  <c r="F26" i="78"/>
  <c r="J13" i="78"/>
  <c r="J15" i="78" s="1"/>
  <c r="R22" i="78"/>
  <c r="R24" i="78" s="1"/>
  <c r="T21" i="78"/>
  <c r="T9" i="78"/>
  <c r="C15" i="78"/>
  <c r="G54" i="78"/>
  <c r="M54" i="78" s="1"/>
  <c r="K11" i="78"/>
  <c r="N11" i="78" s="1"/>
  <c r="K54" i="78"/>
  <c r="K55" i="78" s="1"/>
  <c r="M50" i="78"/>
  <c r="K15" i="80"/>
  <c r="K26" i="80"/>
  <c r="N26" i="80" s="1"/>
  <c r="N13" i="80"/>
  <c r="M43" i="78"/>
  <c r="K18" i="78"/>
  <c r="G13" i="78"/>
  <c r="K44" i="78"/>
  <c r="K51" i="78" s="1"/>
  <c r="R15" i="79"/>
  <c r="R26" i="79"/>
  <c r="N18" i="79"/>
  <c r="K22" i="79"/>
  <c r="D15" i="78"/>
  <c r="P15" i="78"/>
  <c r="T18" i="78"/>
  <c r="K13" i="79"/>
  <c r="E15" i="78"/>
  <c r="Q15" i="78"/>
  <c r="F15" i="78"/>
  <c r="F54" i="77"/>
  <c r="F55" i="77" s="1"/>
  <c r="E54" i="77"/>
  <c r="E55" i="77" s="1"/>
  <c r="D54" i="77"/>
  <c r="D55" i="77" s="1"/>
  <c r="C54" i="77"/>
  <c r="C55" i="77" s="1"/>
  <c r="G53" i="77"/>
  <c r="K53" i="77" s="1"/>
  <c r="G52" i="77"/>
  <c r="F51" i="77"/>
  <c r="E51" i="77"/>
  <c r="D51" i="77"/>
  <c r="C51" i="77"/>
  <c r="G50" i="77"/>
  <c r="G47" i="77"/>
  <c r="K47" i="77" s="1"/>
  <c r="G44" i="77"/>
  <c r="G43" i="77"/>
  <c r="K43" i="77" s="1"/>
  <c r="G42" i="77"/>
  <c r="K42" i="77" s="1"/>
  <c r="G41" i="77"/>
  <c r="K41" i="77" s="1"/>
  <c r="J40" i="77"/>
  <c r="G40" i="77"/>
  <c r="J39" i="77"/>
  <c r="G39" i="77"/>
  <c r="Q32" i="77"/>
  <c r="R32" i="77" s="1"/>
  <c r="D32" i="77"/>
  <c r="E32" i="77" s="1"/>
  <c r="F32" i="77" s="1"/>
  <c r="G32" i="77" s="1"/>
  <c r="H32" i="77" s="1"/>
  <c r="I32" i="77" s="1"/>
  <c r="J32" i="77" s="1"/>
  <c r="K32" i="77" s="1"/>
  <c r="Q22" i="77"/>
  <c r="Q24" i="77" s="1"/>
  <c r="P22" i="77"/>
  <c r="P24" i="77" s="1"/>
  <c r="I22" i="77"/>
  <c r="I24" i="77" s="1"/>
  <c r="H22" i="77"/>
  <c r="H24" i="77" s="1"/>
  <c r="F22" i="77"/>
  <c r="F24" i="77" s="1"/>
  <c r="E22" i="77"/>
  <c r="E24" i="77" s="1"/>
  <c r="D22" i="77"/>
  <c r="D24" i="77" s="1"/>
  <c r="C22" i="77"/>
  <c r="C24" i="77" s="1"/>
  <c r="R21" i="77"/>
  <c r="M21" i="77"/>
  <c r="J21" i="77"/>
  <c r="G21" i="77"/>
  <c r="R20" i="77"/>
  <c r="J20" i="77"/>
  <c r="G20" i="77"/>
  <c r="R18" i="77"/>
  <c r="J18" i="77"/>
  <c r="G18" i="77"/>
  <c r="Q13" i="77"/>
  <c r="Q15" i="77" s="1"/>
  <c r="P13" i="77"/>
  <c r="P15" i="77" s="1"/>
  <c r="I13" i="77"/>
  <c r="H13" i="77"/>
  <c r="F13" i="77"/>
  <c r="F15" i="77" s="1"/>
  <c r="E13" i="77"/>
  <c r="E15" i="77" s="1"/>
  <c r="D13" i="77"/>
  <c r="C13" i="77"/>
  <c r="R12" i="77"/>
  <c r="M12" i="77"/>
  <c r="J12" i="77"/>
  <c r="G12" i="77"/>
  <c r="R11" i="77"/>
  <c r="J11" i="77"/>
  <c r="G11" i="77"/>
  <c r="R9" i="77"/>
  <c r="J9" i="77"/>
  <c r="G9" i="77"/>
  <c r="I26" i="77" l="1"/>
  <c r="D26" i="77"/>
  <c r="H26" i="77"/>
  <c r="J26" i="78"/>
  <c r="G54" i="77"/>
  <c r="M54" i="77" s="1"/>
  <c r="K12" i="77"/>
  <c r="N12" i="77" s="1"/>
  <c r="J13" i="77"/>
  <c r="J15" i="77" s="1"/>
  <c r="K21" i="77"/>
  <c r="N21" i="77" s="1"/>
  <c r="K13" i="78"/>
  <c r="N13" i="78" s="1"/>
  <c r="C26" i="77"/>
  <c r="E3" i="80"/>
  <c r="G55" i="78"/>
  <c r="G13" i="77"/>
  <c r="G15" i="77" s="1"/>
  <c r="K11" i="77"/>
  <c r="N11" i="77" s="1"/>
  <c r="T11" i="77"/>
  <c r="F26" i="77"/>
  <c r="Q26" i="77"/>
  <c r="K40" i="77"/>
  <c r="N40" i="77" s="1"/>
  <c r="R26" i="78"/>
  <c r="H15" i="77"/>
  <c r="T18" i="77"/>
  <c r="G51" i="77"/>
  <c r="E26" i="77"/>
  <c r="K44" i="77"/>
  <c r="K9" i="77"/>
  <c r="N9" i="77" s="1"/>
  <c r="K18" i="77"/>
  <c r="N18" i="77" s="1"/>
  <c r="K52" i="77"/>
  <c r="K54" i="77" s="1"/>
  <c r="K55" i="77" s="1"/>
  <c r="R13" i="77"/>
  <c r="R15" i="77" s="1"/>
  <c r="J22" i="77"/>
  <c r="J24" i="77" s="1"/>
  <c r="P26" i="77"/>
  <c r="T9" i="77"/>
  <c r="T12" i="77"/>
  <c r="T21" i="77"/>
  <c r="M50" i="77"/>
  <c r="T20" i="77"/>
  <c r="K39" i="77"/>
  <c r="N39" i="77" s="1"/>
  <c r="G22" i="77"/>
  <c r="G24" i="77" s="1"/>
  <c r="R22" i="77"/>
  <c r="R24" i="77" s="1"/>
  <c r="K50" i="77"/>
  <c r="G26" i="78"/>
  <c r="G15" i="78"/>
  <c r="K20" i="77"/>
  <c r="N20" i="77" s="1"/>
  <c r="K22" i="78"/>
  <c r="N18" i="78"/>
  <c r="M43" i="77"/>
  <c r="I15" i="77"/>
  <c r="K24" i="79"/>
  <c r="N22" i="79"/>
  <c r="C15" i="77"/>
  <c r="D15" i="77"/>
  <c r="K26" i="79"/>
  <c r="N26" i="79" s="1"/>
  <c r="K15" i="79"/>
  <c r="N13" i="79"/>
  <c r="F54" i="76"/>
  <c r="F55" i="76" s="1"/>
  <c r="E54" i="76"/>
  <c r="E55" i="76" s="1"/>
  <c r="D54" i="76"/>
  <c r="D55" i="76" s="1"/>
  <c r="C54" i="76"/>
  <c r="C55" i="76" s="1"/>
  <c r="G53" i="76"/>
  <c r="K53" i="76" s="1"/>
  <c r="G52" i="76"/>
  <c r="F51" i="76"/>
  <c r="E51" i="76"/>
  <c r="D51" i="76"/>
  <c r="C51" i="76"/>
  <c r="G50" i="76"/>
  <c r="K50" i="76" s="1"/>
  <c r="G47" i="76"/>
  <c r="K47" i="76" s="1"/>
  <c r="G44" i="76"/>
  <c r="K44" i="76" s="1"/>
  <c r="G43" i="76"/>
  <c r="K43" i="76" s="1"/>
  <c r="G42" i="76"/>
  <c r="G41" i="76"/>
  <c r="K41" i="76" s="1"/>
  <c r="J40" i="76"/>
  <c r="G40" i="76"/>
  <c r="J39" i="76"/>
  <c r="G39" i="76"/>
  <c r="Q32" i="76"/>
  <c r="R32" i="76" s="1"/>
  <c r="E32" i="76"/>
  <c r="F32" i="76" s="1"/>
  <c r="G32" i="76" s="1"/>
  <c r="H32" i="76" s="1"/>
  <c r="I32" i="76" s="1"/>
  <c r="J32" i="76" s="1"/>
  <c r="K32" i="76" s="1"/>
  <c r="D32" i="76"/>
  <c r="Q22" i="76"/>
  <c r="Q24" i="76" s="1"/>
  <c r="P22" i="76"/>
  <c r="P24" i="76" s="1"/>
  <c r="I22" i="76"/>
  <c r="I24" i="76" s="1"/>
  <c r="H22" i="76"/>
  <c r="H24" i="76" s="1"/>
  <c r="F22" i="76"/>
  <c r="F24" i="76" s="1"/>
  <c r="E22" i="76"/>
  <c r="E24" i="76" s="1"/>
  <c r="D22" i="76"/>
  <c r="D24" i="76" s="1"/>
  <c r="C22" i="76"/>
  <c r="C24" i="76" s="1"/>
  <c r="R21" i="76"/>
  <c r="M21" i="76"/>
  <c r="J21" i="76"/>
  <c r="G21" i="76"/>
  <c r="R20" i="76"/>
  <c r="J20" i="76"/>
  <c r="G20" i="76"/>
  <c r="R18" i="76"/>
  <c r="J18" i="76"/>
  <c r="G18" i="76"/>
  <c r="Q13" i="76"/>
  <c r="P13" i="76"/>
  <c r="P15" i="76" s="1"/>
  <c r="I13" i="76"/>
  <c r="H13" i="76"/>
  <c r="F13" i="76"/>
  <c r="E13" i="76"/>
  <c r="D13" i="76"/>
  <c r="C13" i="76"/>
  <c r="R12" i="76"/>
  <c r="M12" i="76"/>
  <c r="J12" i="76"/>
  <c r="G12" i="76"/>
  <c r="R11" i="76"/>
  <c r="J11" i="76"/>
  <c r="G11" i="76"/>
  <c r="R9" i="76"/>
  <c r="J9" i="76"/>
  <c r="G9" i="76"/>
  <c r="H26" i="76" l="1"/>
  <c r="K12" i="76"/>
  <c r="N12" i="76" s="1"/>
  <c r="K51" i="77"/>
  <c r="I26" i="76"/>
  <c r="T20" i="76"/>
  <c r="G55" i="77"/>
  <c r="K51" i="76"/>
  <c r="K13" i="77"/>
  <c r="N13" i="77" s="1"/>
  <c r="J26" i="77"/>
  <c r="D26" i="76"/>
  <c r="E26" i="76"/>
  <c r="K39" i="76"/>
  <c r="N39" i="76" s="1"/>
  <c r="C26" i="76"/>
  <c r="K18" i="76"/>
  <c r="N18" i="76" s="1"/>
  <c r="K15" i="78"/>
  <c r="G13" i="76"/>
  <c r="G15" i="76" s="1"/>
  <c r="M50" i="76"/>
  <c r="K11" i="76"/>
  <c r="N11" i="76" s="1"/>
  <c r="K21" i="76"/>
  <c r="N21" i="76" s="1"/>
  <c r="G54" i="76"/>
  <c r="M54" i="76" s="1"/>
  <c r="J13" i="76"/>
  <c r="J15" i="76" s="1"/>
  <c r="T11" i="76"/>
  <c r="F26" i="76"/>
  <c r="D15" i="76"/>
  <c r="T21" i="76"/>
  <c r="K40" i="76"/>
  <c r="N40" i="76" s="1"/>
  <c r="G22" i="76"/>
  <c r="G24" i="76" s="1"/>
  <c r="K20" i="76"/>
  <c r="N20" i="76" s="1"/>
  <c r="J22" i="76"/>
  <c r="J24" i="76" s="1"/>
  <c r="T9" i="76"/>
  <c r="T12" i="76"/>
  <c r="M43" i="76"/>
  <c r="K52" i="76"/>
  <c r="K54" i="76" s="1"/>
  <c r="Q26" i="76"/>
  <c r="R22" i="76"/>
  <c r="R24" i="76" s="1"/>
  <c r="R13" i="76"/>
  <c r="T18" i="76"/>
  <c r="I15" i="76"/>
  <c r="C15" i="76"/>
  <c r="G51" i="76"/>
  <c r="N22" i="78"/>
  <c r="K24" i="78"/>
  <c r="K26" i="78"/>
  <c r="N26" i="78" s="1"/>
  <c r="G26" i="77"/>
  <c r="K9" i="76"/>
  <c r="E15" i="76"/>
  <c r="Q15" i="76"/>
  <c r="P26" i="76"/>
  <c r="K42" i="76"/>
  <c r="F15" i="76"/>
  <c r="K22" i="77"/>
  <c r="R26" i="77"/>
  <c r="E3" i="79"/>
  <c r="H15" i="76"/>
  <c r="F54" i="75"/>
  <c r="F55" i="75" s="1"/>
  <c r="E54" i="75"/>
  <c r="E55" i="75" s="1"/>
  <c r="D54" i="75"/>
  <c r="D55" i="75" s="1"/>
  <c r="C54" i="75"/>
  <c r="C55" i="75" s="1"/>
  <c r="G53" i="75"/>
  <c r="K53" i="75" s="1"/>
  <c r="G52" i="75"/>
  <c r="F51" i="75"/>
  <c r="E51" i="75"/>
  <c r="D51" i="75"/>
  <c r="C51" i="75"/>
  <c r="G50" i="75"/>
  <c r="K50" i="75" s="1"/>
  <c r="G47" i="75"/>
  <c r="K47" i="75" s="1"/>
  <c r="G44" i="75"/>
  <c r="G43" i="75"/>
  <c r="K43" i="75" s="1"/>
  <c r="G42" i="75"/>
  <c r="G41" i="75"/>
  <c r="K41" i="75" s="1"/>
  <c r="J40" i="75"/>
  <c r="G40" i="75"/>
  <c r="J39" i="75"/>
  <c r="G39" i="75"/>
  <c r="Q32" i="75"/>
  <c r="R32" i="75" s="1"/>
  <c r="D32" i="75"/>
  <c r="E32" i="75" s="1"/>
  <c r="F32" i="75" s="1"/>
  <c r="G32" i="75" s="1"/>
  <c r="H32" i="75" s="1"/>
  <c r="I32" i="75" s="1"/>
  <c r="J32" i="75" s="1"/>
  <c r="K32" i="75" s="1"/>
  <c r="Q22" i="75"/>
  <c r="Q24" i="75" s="1"/>
  <c r="P22" i="75"/>
  <c r="P24" i="75" s="1"/>
  <c r="I22" i="75"/>
  <c r="I24" i="75" s="1"/>
  <c r="H22" i="75"/>
  <c r="H24" i="75" s="1"/>
  <c r="F22" i="75"/>
  <c r="F24" i="75" s="1"/>
  <c r="E22" i="75"/>
  <c r="E24" i="75" s="1"/>
  <c r="D22" i="75"/>
  <c r="D24" i="75" s="1"/>
  <c r="C22" i="75"/>
  <c r="C24" i="75" s="1"/>
  <c r="R21" i="75"/>
  <c r="M21" i="75"/>
  <c r="J21" i="75"/>
  <c r="G21" i="75"/>
  <c r="R20" i="75"/>
  <c r="J20" i="75"/>
  <c r="G20" i="75"/>
  <c r="R18" i="75"/>
  <c r="J18" i="75"/>
  <c r="G18" i="75"/>
  <c r="Q13" i="75"/>
  <c r="Q15" i="75" s="1"/>
  <c r="P13" i="75"/>
  <c r="I13" i="75"/>
  <c r="H13" i="75"/>
  <c r="F13" i="75"/>
  <c r="F15" i="75" s="1"/>
  <c r="E13" i="75"/>
  <c r="D13" i="75"/>
  <c r="C13" i="75"/>
  <c r="C15" i="75" s="1"/>
  <c r="R12" i="75"/>
  <c r="M12" i="75"/>
  <c r="J12" i="75"/>
  <c r="G12" i="75"/>
  <c r="R11" i="75"/>
  <c r="J11" i="75"/>
  <c r="G11" i="75"/>
  <c r="R9" i="75"/>
  <c r="J9" i="75"/>
  <c r="G9" i="75"/>
  <c r="K15" i="77" l="1"/>
  <c r="K26" i="77"/>
  <c r="N26" i="77" s="1"/>
  <c r="K40" i="75"/>
  <c r="N40" i="75" s="1"/>
  <c r="G51" i="75"/>
  <c r="J13" i="75"/>
  <c r="J15" i="75" s="1"/>
  <c r="G55" i="76"/>
  <c r="R26" i="76"/>
  <c r="T11" i="75"/>
  <c r="T18" i="75"/>
  <c r="P26" i="75"/>
  <c r="K21" i="75"/>
  <c r="N21" i="75" s="1"/>
  <c r="K39" i="75"/>
  <c r="N39" i="75" s="1"/>
  <c r="G54" i="75"/>
  <c r="M54" i="75" s="1"/>
  <c r="K11" i="75"/>
  <c r="N11" i="75" s="1"/>
  <c r="T12" i="75"/>
  <c r="H26" i="75"/>
  <c r="G22" i="75"/>
  <c r="G24" i="75" s="1"/>
  <c r="K9" i="75"/>
  <c r="N9" i="75" s="1"/>
  <c r="I26" i="75"/>
  <c r="R15" i="76"/>
  <c r="J26" i="76"/>
  <c r="E3" i="78"/>
  <c r="K22" i="76"/>
  <c r="K24" i="76" s="1"/>
  <c r="G26" i="76"/>
  <c r="R22" i="75"/>
  <c r="R24" i="75" s="1"/>
  <c r="K55" i="76"/>
  <c r="K20" i="75"/>
  <c r="N20" i="75" s="1"/>
  <c r="R13" i="75"/>
  <c r="R15" i="75" s="1"/>
  <c r="T20" i="75"/>
  <c r="F26" i="75"/>
  <c r="Q26" i="75"/>
  <c r="D26" i="75"/>
  <c r="K18" i="75"/>
  <c r="M50" i="75"/>
  <c r="E26" i="75"/>
  <c r="J22" i="75"/>
  <c r="J24" i="75" s="1"/>
  <c r="T21" i="75"/>
  <c r="K52" i="75"/>
  <c r="K54" i="75" s="1"/>
  <c r="T9" i="75"/>
  <c r="H15" i="75"/>
  <c r="M43" i="75"/>
  <c r="K13" i="76"/>
  <c r="N9" i="76"/>
  <c r="K12" i="75"/>
  <c r="N12" i="75" s="1"/>
  <c r="I15" i="75"/>
  <c r="N22" i="77"/>
  <c r="K24" i="77"/>
  <c r="G13" i="75"/>
  <c r="K44" i="75"/>
  <c r="K51" i="75" s="1"/>
  <c r="C26" i="75"/>
  <c r="D15" i="75"/>
  <c r="P15" i="75"/>
  <c r="E15" i="75"/>
  <c r="K42" i="75"/>
  <c r="F54" i="74"/>
  <c r="F55" i="74" s="1"/>
  <c r="E54" i="74"/>
  <c r="E55" i="74" s="1"/>
  <c r="D54" i="74"/>
  <c r="D55" i="74" s="1"/>
  <c r="C54" i="74"/>
  <c r="C55" i="74" s="1"/>
  <c r="G53" i="74"/>
  <c r="K53" i="74" s="1"/>
  <c r="G52" i="74"/>
  <c r="K52" i="74" s="1"/>
  <c r="F51" i="74"/>
  <c r="E51" i="74"/>
  <c r="D51" i="74"/>
  <c r="C51" i="74"/>
  <c r="G50" i="74"/>
  <c r="K50" i="74" s="1"/>
  <c r="G47" i="74"/>
  <c r="K47" i="74" s="1"/>
  <c r="G44" i="74"/>
  <c r="K44" i="74" s="1"/>
  <c r="G43" i="74"/>
  <c r="K43" i="74" s="1"/>
  <c r="G42" i="74"/>
  <c r="G41" i="74"/>
  <c r="K41" i="74" s="1"/>
  <c r="J40" i="74"/>
  <c r="G40" i="74"/>
  <c r="J39" i="74"/>
  <c r="G39" i="74"/>
  <c r="R32" i="74"/>
  <c r="Q32" i="74"/>
  <c r="E32" i="74"/>
  <c r="F32" i="74" s="1"/>
  <c r="G32" i="74" s="1"/>
  <c r="H32" i="74" s="1"/>
  <c r="I32" i="74" s="1"/>
  <c r="J32" i="74" s="1"/>
  <c r="K32" i="74" s="1"/>
  <c r="D32" i="74"/>
  <c r="Q22" i="74"/>
  <c r="Q24" i="74" s="1"/>
  <c r="P22" i="74"/>
  <c r="P24" i="74" s="1"/>
  <c r="I22" i="74"/>
  <c r="I24" i="74" s="1"/>
  <c r="H22" i="74"/>
  <c r="H24" i="74" s="1"/>
  <c r="F22" i="74"/>
  <c r="F24" i="74" s="1"/>
  <c r="E22" i="74"/>
  <c r="E24" i="74" s="1"/>
  <c r="D22" i="74"/>
  <c r="D24" i="74" s="1"/>
  <c r="C22" i="74"/>
  <c r="C24" i="74" s="1"/>
  <c r="R21" i="74"/>
  <c r="M21" i="74"/>
  <c r="J21" i="74"/>
  <c r="G21" i="74"/>
  <c r="R20" i="74"/>
  <c r="J20" i="74"/>
  <c r="G20" i="74"/>
  <c r="R18" i="74"/>
  <c r="J18" i="74"/>
  <c r="G18" i="74"/>
  <c r="Q13" i="74"/>
  <c r="P13" i="74"/>
  <c r="I13" i="74"/>
  <c r="H13" i="74"/>
  <c r="F13" i="74"/>
  <c r="E13" i="74"/>
  <c r="D13" i="74"/>
  <c r="C13" i="74"/>
  <c r="C15" i="74" s="1"/>
  <c r="R12" i="74"/>
  <c r="M12" i="74"/>
  <c r="J12" i="74"/>
  <c r="G12" i="74"/>
  <c r="R11" i="74"/>
  <c r="J11" i="74"/>
  <c r="G11" i="74"/>
  <c r="R9" i="74"/>
  <c r="J9" i="74"/>
  <c r="G9" i="74"/>
  <c r="E3" i="77" l="1"/>
  <c r="K18" i="74"/>
  <c r="N18" i="74" s="1"/>
  <c r="K11" i="74"/>
  <c r="N11" i="74" s="1"/>
  <c r="H26" i="74"/>
  <c r="I26" i="74"/>
  <c r="R26" i="75"/>
  <c r="K22" i="75"/>
  <c r="K24" i="75" s="1"/>
  <c r="M43" i="74"/>
  <c r="K39" i="74"/>
  <c r="N39" i="74" s="1"/>
  <c r="G55" i="75"/>
  <c r="N22" i="76"/>
  <c r="N18" i="75"/>
  <c r="T12" i="74"/>
  <c r="Q26" i="74"/>
  <c r="K12" i="74"/>
  <c r="N12" i="74" s="1"/>
  <c r="K20" i="74"/>
  <c r="N20" i="74" s="1"/>
  <c r="C26" i="74"/>
  <c r="K40" i="74"/>
  <c r="N40" i="74" s="1"/>
  <c r="D26" i="74"/>
  <c r="D15" i="74"/>
  <c r="T20" i="74"/>
  <c r="E26" i="74"/>
  <c r="I15" i="74"/>
  <c r="T21" i="74"/>
  <c r="G13" i="74"/>
  <c r="G15" i="74" s="1"/>
  <c r="F26" i="74"/>
  <c r="J13" i="74"/>
  <c r="J22" i="74"/>
  <c r="J24" i="74" s="1"/>
  <c r="R13" i="74"/>
  <c r="R15" i="74" s="1"/>
  <c r="J26" i="75"/>
  <c r="T11" i="74"/>
  <c r="R22" i="74"/>
  <c r="R24" i="74" s="1"/>
  <c r="K51" i="74"/>
  <c r="K54" i="74"/>
  <c r="P15" i="74"/>
  <c r="T18" i="74"/>
  <c r="G51" i="74"/>
  <c r="K13" i="75"/>
  <c r="K9" i="74"/>
  <c r="E15" i="74"/>
  <c r="Q15" i="74"/>
  <c r="K21" i="74"/>
  <c r="P26" i="74"/>
  <c r="K42" i="74"/>
  <c r="N13" i="76"/>
  <c r="K26" i="76"/>
  <c r="N26" i="76" s="1"/>
  <c r="K15" i="76"/>
  <c r="F15" i="74"/>
  <c r="G22" i="74"/>
  <c r="G24" i="74" s="1"/>
  <c r="G54" i="74"/>
  <c r="G55" i="74" s="1"/>
  <c r="M50" i="74"/>
  <c r="K55" i="75"/>
  <c r="G26" i="75"/>
  <c r="G15" i="75"/>
  <c r="T9" i="74"/>
  <c r="H15" i="74"/>
  <c r="F54" i="73"/>
  <c r="F55" i="73" s="1"/>
  <c r="E54" i="73"/>
  <c r="E55" i="73" s="1"/>
  <c r="D54" i="73"/>
  <c r="D55" i="73" s="1"/>
  <c r="C54" i="73"/>
  <c r="C55" i="73" s="1"/>
  <c r="G53" i="73"/>
  <c r="K53" i="73" s="1"/>
  <c r="G52" i="73"/>
  <c r="K52" i="73" s="1"/>
  <c r="F51" i="73"/>
  <c r="E51" i="73"/>
  <c r="D51" i="73"/>
  <c r="C51" i="73"/>
  <c r="G50" i="73"/>
  <c r="K50" i="73" s="1"/>
  <c r="G47" i="73"/>
  <c r="K47" i="73" s="1"/>
  <c r="G44" i="73"/>
  <c r="K44" i="73" s="1"/>
  <c r="G43" i="73"/>
  <c r="K43" i="73" s="1"/>
  <c r="G42" i="73"/>
  <c r="G41" i="73"/>
  <c r="K41" i="73" s="1"/>
  <c r="J40" i="73"/>
  <c r="G40" i="73"/>
  <c r="J39" i="73"/>
  <c r="G39" i="73"/>
  <c r="R32" i="73"/>
  <c r="Q32" i="73"/>
  <c r="D32" i="73"/>
  <c r="E32" i="73" s="1"/>
  <c r="F32" i="73" s="1"/>
  <c r="G32" i="73" s="1"/>
  <c r="H32" i="73" s="1"/>
  <c r="I32" i="73" s="1"/>
  <c r="J32" i="73" s="1"/>
  <c r="K32" i="73" s="1"/>
  <c r="Q22" i="73"/>
  <c r="Q24" i="73" s="1"/>
  <c r="P22" i="73"/>
  <c r="P24" i="73" s="1"/>
  <c r="I22" i="73"/>
  <c r="I24" i="73" s="1"/>
  <c r="H22" i="73"/>
  <c r="H24" i="73" s="1"/>
  <c r="F22" i="73"/>
  <c r="F24" i="73" s="1"/>
  <c r="E22" i="73"/>
  <c r="E24" i="73" s="1"/>
  <c r="D22" i="73"/>
  <c r="D24" i="73" s="1"/>
  <c r="C22" i="73"/>
  <c r="C24" i="73" s="1"/>
  <c r="R21" i="73"/>
  <c r="M21" i="73"/>
  <c r="J21" i="73"/>
  <c r="G21" i="73"/>
  <c r="R20" i="73"/>
  <c r="J20" i="73"/>
  <c r="G20" i="73"/>
  <c r="R18" i="73"/>
  <c r="J18" i="73"/>
  <c r="G18" i="73"/>
  <c r="Q13" i="73"/>
  <c r="P13" i="73"/>
  <c r="I13" i="73"/>
  <c r="H13" i="73"/>
  <c r="F13" i="73"/>
  <c r="E13" i="73"/>
  <c r="D13" i="73"/>
  <c r="D15" i="73" s="1"/>
  <c r="C13" i="73"/>
  <c r="R12" i="73"/>
  <c r="M12" i="73"/>
  <c r="J12" i="73"/>
  <c r="G12" i="73"/>
  <c r="R11" i="73"/>
  <c r="J11" i="73"/>
  <c r="G11" i="73"/>
  <c r="R9" i="73"/>
  <c r="J9" i="73"/>
  <c r="G9" i="73"/>
  <c r="N22" i="75" l="1"/>
  <c r="H26" i="73"/>
  <c r="F26" i="73"/>
  <c r="R26" i="74"/>
  <c r="J26" i="74"/>
  <c r="I26" i="73"/>
  <c r="J22" i="73"/>
  <c r="J24" i="73" s="1"/>
  <c r="E3" i="76"/>
  <c r="E26" i="73"/>
  <c r="T18" i="73"/>
  <c r="K55" i="74"/>
  <c r="C26" i="73"/>
  <c r="K11" i="73"/>
  <c r="N11" i="73" s="1"/>
  <c r="K18" i="73"/>
  <c r="N18" i="73" s="1"/>
  <c r="K12" i="73"/>
  <c r="N12" i="73" s="1"/>
  <c r="Q26" i="73"/>
  <c r="R13" i="73"/>
  <c r="R15" i="73" s="1"/>
  <c r="T12" i="73"/>
  <c r="T21" i="73"/>
  <c r="K40" i="73"/>
  <c r="N40" i="73" s="1"/>
  <c r="G13" i="73"/>
  <c r="G15" i="73" s="1"/>
  <c r="K20" i="73"/>
  <c r="N20" i="73" s="1"/>
  <c r="K21" i="73"/>
  <c r="N21" i="73" s="1"/>
  <c r="K39" i="73"/>
  <c r="N39" i="73" s="1"/>
  <c r="K22" i="74"/>
  <c r="N22" i="74" s="1"/>
  <c r="J13" i="73"/>
  <c r="J15" i="73" s="1"/>
  <c r="M43" i="73"/>
  <c r="K54" i="73"/>
  <c r="D26" i="73"/>
  <c r="P15" i="73"/>
  <c r="T20" i="73"/>
  <c r="J15" i="74"/>
  <c r="G22" i="73"/>
  <c r="G24" i="73" s="1"/>
  <c r="K51" i="73"/>
  <c r="G51" i="73"/>
  <c r="K9" i="73"/>
  <c r="E15" i="73"/>
  <c r="Q15" i="73"/>
  <c r="P26" i="73"/>
  <c r="K42" i="73"/>
  <c r="K13" i="74"/>
  <c r="N9" i="74"/>
  <c r="T11" i="73"/>
  <c r="F15" i="73"/>
  <c r="R22" i="73"/>
  <c r="R24" i="73" s="1"/>
  <c r="G54" i="73"/>
  <c r="G55" i="73" s="1"/>
  <c r="K26" i="75"/>
  <c r="N26" i="75" s="1"/>
  <c r="K15" i="75"/>
  <c r="N13" i="75"/>
  <c r="M54" i="74"/>
  <c r="M50" i="73"/>
  <c r="N21" i="74"/>
  <c r="T9" i="73"/>
  <c r="H15" i="73"/>
  <c r="I15" i="73"/>
  <c r="C15" i="73"/>
  <c r="G26" i="74"/>
  <c r="F54" i="72"/>
  <c r="F55" i="72" s="1"/>
  <c r="E54" i="72"/>
  <c r="E55" i="72" s="1"/>
  <c r="D54" i="72"/>
  <c r="D55" i="72" s="1"/>
  <c r="C54" i="72"/>
  <c r="C55" i="72" s="1"/>
  <c r="G53" i="72"/>
  <c r="K53" i="72" s="1"/>
  <c r="G52" i="72"/>
  <c r="K52" i="72" s="1"/>
  <c r="F51" i="72"/>
  <c r="E51" i="72"/>
  <c r="D51" i="72"/>
  <c r="C51" i="72"/>
  <c r="G50" i="72"/>
  <c r="K50" i="72" s="1"/>
  <c r="G47" i="72"/>
  <c r="K47" i="72" s="1"/>
  <c r="G44" i="72"/>
  <c r="G43" i="72"/>
  <c r="K43" i="72" s="1"/>
  <c r="G42" i="72"/>
  <c r="G41" i="72"/>
  <c r="K41" i="72" s="1"/>
  <c r="J40" i="72"/>
  <c r="G40" i="72"/>
  <c r="J39" i="72"/>
  <c r="G39" i="72"/>
  <c r="Q32" i="72"/>
  <c r="R32" i="72" s="1"/>
  <c r="D32" i="72"/>
  <c r="E32" i="72" s="1"/>
  <c r="F32" i="72" s="1"/>
  <c r="G32" i="72" s="1"/>
  <c r="H32" i="72" s="1"/>
  <c r="I32" i="72" s="1"/>
  <c r="J32" i="72" s="1"/>
  <c r="K32" i="72" s="1"/>
  <c r="Q22" i="72"/>
  <c r="Q24" i="72" s="1"/>
  <c r="P22" i="72"/>
  <c r="P24" i="72" s="1"/>
  <c r="I22" i="72"/>
  <c r="I24" i="72" s="1"/>
  <c r="H22" i="72"/>
  <c r="H24" i="72" s="1"/>
  <c r="F22" i="72"/>
  <c r="F24" i="72" s="1"/>
  <c r="E22" i="72"/>
  <c r="E24" i="72" s="1"/>
  <c r="D22" i="72"/>
  <c r="D24" i="72" s="1"/>
  <c r="C22" i="72"/>
  <c r="C24" i="72" s="1"/>
  <c r="R21" i="72"/>
  <c r="M21" i="72"/>
  <c r="J21" i="72"/>
  <c r="G21" i="72"/>
  <c r="R20" i="72"/>
  <c r="J20" i="72"/>
  <c r="G20" i="72"/>
  <c r="R18" i="72"/>
  <c r="J18" i="72"/>
  <c r="G18" i="72"/>
  <c r="Q13" i="72"/>
  <c r="Q15" i="72" s="1"/>
  <c r="P13" i="72"/>
  <c r="I13" i="72"/>
  <c r="H13" i="72"/>
  <c r="F13" i="72"/>
  <c r="E13" i="72"/>
  <c r="D13" i="72"/>
  <c r="D15" i="72" s="1"/>
  <c r="C13" i="72"/>
  <c r="R12" i="72"/>
  <c r="M12" i="72"/>
  <c r="J12" i="72"/>
  <c r="G12" i="72"/>
  <c r="R11" i="72"/>
  <c r="J11" i="72"/>
  <c r="G11" i="72"/>
  <c r="R9" i="72"/>
  <c r="J9" i="72"/>
  <c r="G9" i="72"/>
  <c r="K9" i="72" l="1"/>
  <c r="N9" i="72" s="1"/>
  <c r="K18" i="72"/>
  <c r="N18" i="72" s="1"/>
  <c r="K24" i="74"/>
  <c r="K55" i="73"/>
  <c r="F26" i="72"/>
  <c r="G51" i="72"/>
  <c r="T12" i="72"/>
  <c r="T9" i="72"/>
  <c r="J26" i="73"/>
  <c r="T11" i="72"/>
  <c r="I26" i="72"/>
  <c r="K21" i="72"/>
  <c r="N21" i="72" s="1"/>
  <c r="R22" i="72"/>
  <c r="R24" i="72" s="1"/>
  <c r="Q26" i="72"/>
  <c r="K12" i="72"/>
  <c r="N12" i="72" s="1"/>
  <c r="C26" i="72"/>
  <c r="H26" i="72"/>
  <c r="K20" i="72"/>
  <c r="N20" i="72" s="1"/>
  <c r="K40" i="72"/>
  <c r="N40" i="72" s="1"/>
  <c r="M43" i="72"/>
  <c r="J22" i="72"/>
  <c r="J24" i="72" s="1"/>
  <c r="T20" i="72"/>
  <c r="T21" i="72"/>
  <c r="K44" i="72"/>
  <c r="K51" i="72" s="1"/>
  <c r="M50" i="72"/>
  <c r="K22" i="73"/>
  <c r="J13" i="72"/>
  <c r="J15" i="72" s="1"/>
  <c r="K39" i="72"/>
  <c r="N39" i="72" s="1"/>
  <c r="K11" i="72"/>
  <c r="N11" i="72" s="1"/>
  <c r="R13" i="72"/>
  <c r="G26" i="73"/>
  <c r="E26" i="72"/>
  <c r="F15" i="72"/>
  <c r="G54" i="72"/>
  <c r="M54" i="72" s="1"/>
  <c r="P15" i="72"/>
  <c r="G13" i="72"/>
  <c r="G15" i="72" s="1"/>
  <c r="K54" i="72"/>
  <c r="C15" i="72"/>
  <c r="D26" i="72"/>
  <c r="R26" i="73"/>
  <c r="E15" i="72"/>
  <c r="P26" i="72"/>
  <c r="K42" i="72"/>
  <c r="T18" i="72"/>
  <c r="G22" i="72"/>
  <c r="G24" i="72" s="1"/>
  <c r="K13" i="73"/>
  <c r="N9" i="73"/>
  <c r="H15" i="72"/>
  <c r="E3" i="75"/>
  <c r="N13" i="74"/>
  <c r="K26" i="74"/>
  <c r="N26" i="74" s="1"/>
  <c r="K15" i="74"/>
  <c r="M54" i="73"/>
  <c r="I15" i="72"/>
  <c r="F54" i="71"/>
  <c r="F55" i="71" s="1"/>
  <c r="E54" i="71"/>
  <c r="E55" i="71" s="1"/>
  <c r="D54" i="71"/>
  <c r="D55" i="71" s="1"/>
  <c r="C54" i="71"/>
  <c r="C55" i="71" s="1"/>
  <c r="G53" i="71"/>
  <c r="K53" i="71" s="1"/>
  <c r="G52" i="71"/>
  <c r="F51" i="71"/>
  <c r="E51" i="71"/>
  <c r="D51" i="71"/>
  <c r="C51" i="71"/>
  <c r="G50" i="71"/>
  <c r="G47" i="71"/>
  <c r="K47" i="71" s="1"/>
  <c r="G44" i="71"/>
  <c r="G43" i="71"/>
  <c r="K43" i="71" s="1"/>
  <c r="G42" i="71"/>
  <c r="K42" i="71" s="1"/>
  <c r="G41" i="71"/>
  <c r="K41" i="71" s="1"/>
  <c r="J40" i="71"/>
  <c r="G40" i="71"/>
  <c r="J39" i="71"/>
  <c r="G39" i="71"/>
  <c r="Q32" i="71"/>
  <c r="R32" i="71" s="1"/>
  <c r="E32" i="71"/>
  <c r="F32" i="71" s="1"/>
  <c r="G32" i="71" s="1"/>
  <c r="H32" i="71" s="1"/>
  <c r="I32" i="71" s="1"/>
  <c r="J32" i="71" s="1"/>
  <c r="K32" i="71" s="1"/>
  <c r="D32" i="71"/>
  <c r="Q22" i="71"/>
  <c r="Q24" i="71" s="1"/>
  <c r="P22" i="71"/>
  <c r="P24" i="71" s="1"/>
  <c r="I22" i="71"/>
  <c r="I24" i="71" s="1"/>
  <c r="H22" i="71"/>
  <c r="H24" i="71" s="1"/>
  <c r="F22" i="71"/>
  <c r="F24" i="71" s="1"/>
  <c r="E22" i="71"/>
  <c r="E24" i="71" s="1"/>
  <c r="D22" i="71"/>
  <c r="D24" i="71" s="1"/>
  <c r="C22" i="71"/>
  <c r="C24" i="71" s="1"/>
  <c r="R21" i="71"/>
  <c r="M21" i="71"/>
  <c r="J21" i="71"/>
  <c r="G21" i="71"/>
  <c r="R20" i="71"/>
  <c r="J20" i="71"/>
  <c r="G20" i="71"/>
  <c r="R18" i="71"/>
  <c r="J18" i="71"/>
  <c r="G18" i="71"/>
  <c r="Q13" i="71"/>
  <c r="P13" i="71"/>
  <c r="I13" i="71"/>
  <c r="H13" i="71"/>
  <c r="H15" i="71" s="1"/>
  <c r="F13" i="71"/>
  <c r="E13" i="71"/>
  <c r="D13" i="71"/>
  <c r="C13" i="71"/>
  <c r="R12" i="71"/>
  <c r="M12" i="71"/>
  <c r="J12" i="71"/>
  <c r="G12" i="71"/>
  <c r="R11" i="71"/>
  <c r="J11" i="71"/>
  <c r="G11" i="71"/>
  <c r="R9" i="71"/>
  <c r="J9" i="71"/>
  <c r="G9" i="71"/>
  <c r="Q26" i="71" l="1"/>
  <c r="K13" i="72"/>
  <c r="J13" i="71"/>
  <c r="J15" i="71" s="1"/>
  <c r="R26" i="72"/>
  <c r="F26" i="71"/>
  <c r="K12" i="71"/>
  <c r="N12" i="71" s="1"/>
  <c r="R15" i="72"/>
  <c r="K9" i="71"/>
  <c r="N9" i="71" s="1"/>
  <c r="K21" i="71"/>
  <c r="N21" i="71" s="1"/>
  <c r="R13" i="71"/>
  <c r="R15" i="71" s="1"/>
  <c r="E3" i="74"/>
  <c r="K22" i="72"/>
  <c r="N22" i="72" s="1"/>
  <c r="I26" i="71"/>
  <c r="T11" i="71"/>
  <c r="E26" i="71"/>
  <c r="M43" i="71"/>
  <c r="J22" i="71"/>
  <c r="J24" i="71" s="1"/>
  <c r="T20" i="71"/>
  <c r="T21" i="71"/>
  <c r="G26" i="72"/>
  <c r="T12" i="71"/>
  <c r="G51" i="71"/>
  <c r="G54" i="71"/>
  <c r="M54" i="71" s="1"/>
  <c r="N22" i="73"/>
  <c r="K24" i="73"/>
  <c r="K11" i="71"/>
  <c r="N11" i="71" s="1"/>
  <c r="C26" i="71"/>
  <c r="K20" i="71"/>
  <c r="N20" i="71" s="1"/>
  <c r="D26" i="71"/>
  <c r="E15" i="71"/>
  <c r="K39" i="71"/>
  <c r="N39" i="71" s="1"/>
  <c r="J26" i="72"/>
  <c r="G55" i="72"/>
  <c r="H26" i="71"/>
  <c r="Q15" i="71"/>
  <c r="K40" i="71"/>
  <c r="N40" i="71" s="1"/>
  <c r="K52" i="71"/>
  <c r="K54" i="71" s="1"/>
  <c r="K55" i="71" s="1"/>
  <c r="K55" i="72"/>
  <c r="T18" i="71"/>
  <c r="P26" i="71"/>
  <c r="P15" i="71"/>
  <c r="M50" i="71"/>
  <c r="F15" i="71"/>
  <c r="G22" i="71"/>
  <c r="G24" i="71" s="1"/>
  <c r="R22" i="71"/>
  <c r="R24" i="71" s="1"/>
  <c r="K50" i="71"/>
  <c r="T9" i="71"/>
  <c r="I15" i="71"/>
  <c r="K18" i="71"/>
  <c r="K26" i="73"/>
  <c r="N26" i="73" s="1"/>
  <c r="K15" i="73"/>
  <c r="N13" i="73"/>
  <c r="G13" i="71"/>
  <c r="K44" i="71"/>
  <c r="C15" i="71"/>
  <c r="D15" i="71"/>
  <c r="F54" i="70"/>
  <c r="F55" i="70" s="1"/>
  <c r="E54" i="70"/>
  <c r="E55" i="70" s="1"/>
  <c r="D54" i="70"/>
  <c r="D55" i="70" s="1"/>
  <c r="C54" i="70"/>
  <c r="C55" i="70" s="1"/>
  <c r="G53" i="70"/>
  <c r="K53" i="70" s="1"/>
  <c r="G52" i="70"/>
  <c r="K52" i="70" s="1"/>
  <c r="F51" i="70"/>
  <c r="E51" i="70"/>
  <c r="D51" i="70"/>
  <c r="C51" i="70"/>
  <c r="G50" i="70"/>
  <c r="K50" i="70" s="1"/>
  <c r="G47" i="70"/>
  <c r="K47" i="70" s="1"/>
  <c r="G44" i="70"/>
  <c r="K44" i="70" s="1"/>
  <c r="G43" i="70"/>
  <c r="K43" i="70" s="1"/>
  <c r="G42" i="70"/>
  <c r="K42" i="70" s="1"/>
  <c r="G41" i="70"/>
  <c r="K41" i="70" s="1"/>
  <c r="J40" i="70"/>
  <c r="G40" i="70"/>
  <c r="J39" i="70"/>
  <c r="G39" i="70"/>
  <c r="Q32" i="70"/>
  <c r="R32" i="70" s="1"/>
  <c r="D32" i="70"/>
  <c r="E32" i="70" s="1"/>
  <c r="F32" i="70" s="1"/>
  <c r="G32" i="70" s="1"/>
  <c r="H32" i="70" s="1"/>
  <c r="I32" i="70" s="1"/>
  <c r="J32" i="70" s="1"/>
  <c r="K32" i="70" s="1"/>
  <c r="Q22" i="70"/>
  <c r="Q24" i="70" s="1"/>
  <c r="P22" i="70"/>
  <c r="P24" i="70" s="1"/>
  <c r="I22" i="70"/>
  <c r="I24" i="70" s="1"/>
  <c r="H22" i="70"/>
  <c r="H24" i="70" s="1"/>
  <c r="F22" i="70"/>
  <c r="F24" i="70" s="1"/>
  <c r="E22" i="70"/>
  <c r="E24" i="70" s="1"/>
  <c r="D22" i="70"/>
  <c r="D24" i="70" s="1"/>
  <c r="C22" i="70"/>
  <c r="C24" i="70" s="1"/>
  <c r="R21" i="70"/>
  <c r="M21" i="70"/>
  <c r="J21" i="70"/>
  <c r="G21" i="70"/>
  <c r="R20" i="70"/>
  <c r="J20" i="70"/>
  <c r="G20" i="70"/>
  <c r="R18" i="70"/>
  <c r="J18" i="70"/>
  <c r="G18" i="70"/>
  <c r="Q13" i="70"/>
  <c r="P13" i="70"/>
  <c r="P15" i="70" s="1"/>
  <c r="I13" i="70"/>
  <c r="H13" i="70"/>
  <c r="F13" i="70"/>
  <c r="E13" i="70"/>
  <c r="D13" i="70"/>
  <c r="D15" i="70" s="1"/>
  <c r="C13" i="70"/>
  <c r="R12" i="70"/>
  <c r="M12" i="70"/>
  <c r="J12" i="70"/>
  <c r="G12" i="70"/>
  <c r="R11" i="70"/>
  <c r="J11" i="70"/>
  <c r="G11" i="70"/>
  <c r="R9" i="70"/>
  <c r="J9" i="70"/>
  <c r="G9" i="70"/>
  <c r="K24" i="72" l="1"/>
  <c r="K26" i="72"/>
  <c r="N26" i="72" s="1"/>
  <c r="N13" i="72"/>
  <c r="K15" i="72"/>
  <c r="K13" i="71"/>
  <c r="K15" i="71" s="1"/>
  <c r="Q26" i="70"/>
  <c r="C26" i="70"/>
  <c r="E3" i="73"/>
  <c r="K40" i="70"/>
  <c r="N40" i="70" s="1"/>
  <c r="E26" i="70"/>
  <c r="F26" i="70"/>
  <c r="T20" i="70"/>
  <c r="I26" i="70"/>
  <c r="K11" i="70"/>
  <c r="N11" i="70" s="1"/>
  <c r="R22" i="70"/>
  <c r="R24" i="70" s="1"/>
  <c r="P26" i="70"/>
  <c r="K39" i="70"/>
  <c r="N39" i="70" s="1"/>
  <c r="J13" i="70"/>
  <c r="J15" i="70" s="1"/>
  <c r="T11" i="70"/>
  <c r="T12" i="70"/>
  <c r="J22" i="70"/>
  <c r="J24" i="70" s="1"/>
  <c r="K51" i="70"/>
  <c r="G55" i="71"/>
  <c r="K12" i="70"/>
  <c r="N12" i="70" s="1"/>
  <c r="C15" i="70"/>
  <c r="K21" i="70"/>
  <c r="N21" i="70" s="1"/>
  <c r="J26" i="71"/>
  <c r="R13" i="70"/>
  <c r="R15" i="70" s="1"/>
  <c r="Q15" i="70"/>
  <c r="R26" i="71"/>
  <c r="M43" i="70"/>
  <c r="K18" i="70"/>
  <c r="N18" i="70" s="1"/>
  <c r="T21" i="70"/>
  <c r="K54" i="70"/>
  <c r="K55" i="70" s="1"/>
  <c r="E15" i="70"/>
  <c r="G13" i="70"/>
  <c r="G15" i="70" s="1"/>
  <c r="H26" i="70"/>
  <c r="F15" i="70"/>
  <c r="K51" i="71"/>
  <c r="T18" i="70"/>
  <c r="D26" i="70"/>
  <c r="G51" i="70"/>
  <c r="G22" i="70"/>
  <c r="G24" i="70" s="1"/>
  <c r="G54" i="70"/>
  <c r="G55" i="70" s="1"/>
  <c r="G26" i="71"/>
  <c r="G15" i="71"/>
  <c r="K9" i="70"/>
  <c r="K20" i="70"/>
  <c r="N20" i="70" s="1"/>
  <c r="M50" i="70"/>
  <c r="T9" i="70"/>
  <c r="H15" i="70"/>
  <c r="K22" i="71"/>
  <c r="N18" i="71"/>
  <c r="I15" i="70"/>
  <c r="F54" i="69"/>
  <c r="F55" i="69" s="1"/>
  <c r="E54" i="69"/>
  <c r="E55" i="69" s="1"/>
  <c r="D54" i="69"/>
  <c r="D55" i="69" s="1"/>
  <c r="C54" i="69"/>
  <c r="C55" i="69" s="1"/>
  <c r="G53" i="69"/>
  <c r="K53" i="69" s="1"/>
  <c r="G52" i="69"/>
  <c r="F51" i="69"/>
  <c r="E51" i="69"/>
  <c r="D51" i="69"/>
  <c r="C51" i="69"/>
  <c r="G50" i="69"/>
  <c r="G47" i="69"/>
  <c r="K47" i="69" s="1"/>
  <c r="G44" i="69"/>
  <c r="G43" i="69"/>
  <c r="K43" i="69" s="1"/>
  <c r="G42" i="69"/>
  <c r="K42" i="69" s="1"/>
  <c r="G41" i="69"/>
  <c r="K41" i="69" s="1"/>
  <c r="J40" i="69"/>
  <c r="G40" i="69"/>
  <c r="J39" i="69"/>
  <c r="G39" i="69"/>
  <c r="Q32" i="69"/>
  <c r="R32" i="69" s="1"/>
  <c r="D32" i="69"/>
  <c r="E32" i="69" s="1"/>
  <c r="F32" i="69" s="1"/>
  <c r="G32" i="69" s="1"/>
  <c r="H32" i="69" s="1"/>
  <c r="I32" i="69" s="1"/>
  <c r="J32" i="69" s="1"/>
  <c r="K32" i="69" s="1"/>
  <c r="Q22" i="69"/>
  <c r="Q24" i="69" s="1"/>
  <c r="P22" i="69"/>
  <c r="P24" i="69" s="1"/>
  <c r="I22" i="69"/>
  <c r="I24" i="69" s="1"/>
  <c r="H22" i="69"/>
  <c r="H24" i="69" s="1"/>
  <c r="F22" i="69"/>
  <c r="F24" i="69" s="1"/>
  <c r="E22" i="69"/>
  <c r="E24" i="69" s="1"/>
  <c r="D22" i="69"/>
  <c r="D24" i="69" s="1"/>
  <c r="C22" i="69"/>
  <c r="C24" i="69" s="1"/>
  <c r="R21" i="69"/>
  <c r="M21" i="69"/>
  <c r="J21" i="69"/>
  <c r="G21" i="69"/>
  <c r="R20" i="69"/>
  <c r="J20" i="69"/>
  <c r="G20" i="69"/>
  <c r="R18" i="69"/>
  <c r="J18" i="69"/>
  <c r="G18" i="69"/>
  <c r="Q13" i="69"/>
  <c r="P13" i="69"/>
  <c r="P15" i="69" s="1"/>
  <c r="I13" i="69"/>
  <c r="H13" i="69"/>
  <c r="F13" i="69"/>
  <c r="E13" i="69"/>
  <c r="D13" i="69"/>
  <c r="C13" i="69"/>
  <c r="R12" i="69"/>
  <c r="M12" i="69"/>
  <c r="J12" i="69"/>
  <c r="G12" i="69"/>
  <c r="R11" i="69"/>
  <c r="J11" i="69"/>
  <c r="G11" i="69"/>
  <c r="R9" i="69"/>
  <c r="J9" i="69"/>
  <c r="G9" i="69"/>
  <c r="N13" i="71" l="1"/>
  <c r="E3" i="72"/>
  <c r="K39" i="69"/>
  <c r="N39" i="69" s="1"/>
  <c r="K11" i="69"/>
  <c r="N11" i="69" s="1"/>
  <c r="K40" i="69"/>
  <c r="N40" i="69" s="1"/>
  <c r="D26" i="69"/>
  <c r="G54" i="69"/>
  <c r="M54" i="69" s="1"/>
  <c r="T9" i="69"/>
  <c r="T21" i="69"/>
  <c r="K9" i="69"/>
  <c r="N9" i="69" s="1"/>
  <c r="I26" i="69"/>
  <c r="E26" i="69"/>
  <c r="T18" i="69"/>
  <c r="T11" i="69"/>
  <c r="F26" i="69"/>
  <c r="R26" i="70"/>
  <c r="T12" i="69"/>
  <c r="Q26" i="69"/>
  <c r="F15" i="69"/>
  <c r="K21" i="69"/>
  <c r="N21" i="69" s="1"/>
  <c r="J26" i="70"/>
  <c r="Q15" i="69"/>
  <c r="T20" i="69"/>
  <c r="G51" i="69"/>
  <c r="J13" i="69"/>
  <c r="J15" i="69" s="1"/>
  <c r="H26" i="69"/>
  <c r="K44" i="69"/>
  <c r="K52" i="69"/>
  <c r="K54" i="69" s="1"/>
  <c r="K55" i="69" s="1"/>
  <c r="M50" i="69"/>
  <c r="J22" i="69"/>
  <c r="J24" i="69" s="1"/>
  <c r="C26" i="69"/>
  <c r="R13" i="69"/>
  <c r="R15" i="69" s="1"/>
  <c r="H15" i="69"/>
  <c r="K22" i="70"/>
  <c r="K24" i="70" s="1"/>
  <c r="G13" i="69"/>
  <c r="G15" i="69" s="1"/>
  <c r="K18" i="69"/>
  <c r="N18" i="69" s="1"/>
  <c r="E15" i="69"/>
  <c r="P26" i="69"/>
  <c r="N22" i="71"/>
  <c r="K24" i="71"/>
  <c r="G22" i="69"/>
  <c r="G24" i="69" s="1"/>
  <c r="R22" i="69"/>
  <c r="R24" i="69" s="1"/>
  <c r="K50" i="69"/>
  <c r="K51" i="69" s="1"/>
  <c r="K20" i="69"/>
  <c r="N20" i="69" s="1"/>
  <c r="M54" i="70"/>
  <c r="M43" i="69"/>
  <c r="K12" i="69"/>
  <c r="I15" i="69"/>
  <c r="K26" i="71"/>
  <c r="N26" i="71" s="1"/>
  <c r="K13" i="70"/>
  <c r="N9" i="70"/>
  <c r="C15" i="69"/>
  <c r="D15" i="69"/>
  <c r="G26" i="70"/>
  <c r="F54" i="68"/>
  <c r="F55" i="68" s="1"/>
  <c r="E54" i="68"/>
  <c r="E55" i="68" s="1"/>
  <c r="D54" i="68"/>
  <c r="D55" i="68" s="1"/>
  <c r="C54" i="68"/>
  <c r="C55" i="68" s="1"/>
  <c r="G53" i="68"/>
  <c r="K53" i="68" s="1"/>
  <c r="G52" i="68"/>
  <c r="K52" i="68" s="1"/>
  <c r="F51" i="68"/>
  <c r="E51" i="68"/>
  <c r="D51" i="68"/>
  <c r="C51" i="68"/>
  <c r="G50" i="68"/>
  <c r="K50" i="68" s="1"/>
  <c r="G47" i="68"/>
  <c r="K47" i="68" s="1"/>
  <c r="G44" i="68"/>
  <c r="G43" i="68"/>
  <c r="K43" i="68" s="1"/>
  <c r="G42" i="68"/>
  <c r="G41" i="68"/>
  <c r="K41" i="68" s="1"/>
  <c r="J40" i="68"/>
  <c r="G40" i="68"/>
  <c r="J39" i="68"/>
  <c r="G39" i="68"/>
  <c r="Q32" i="68"/>
  <c r="R32" i="68" s="1"/>
  <c r="D32" i="68"/>
  <c r="E32" i="68" s="1"/>
  <c r="F32" i="68" s="1"/>
  <c r="G32" i="68" s="1"/>
  <c r="H32" i="68" s="1"/>
  <c r="I32" i="68" s="1"/>
  <c r="J32" i="68" s="1"/>
  <c r="K32" i="68" s="1"/>
  <c r="Q22" i="68"/>
  <c r="Q24" i="68" s="1"/>
  <c r="P22" i="68"/>
  <c r="P24" i="68" s="1"/>
  <c r="I22" i="68"/>
  <c r="I24" i="68" s="1"/>
  <c r="H22" i="68"/>
  <c r="H24" i="68" s="1"/>
  <c r="F22" i="68"/>
  <c r="F24" i="68" s="1"/>
  <c r="E22" i="68"/>
  <c r="E24" i="68" s="1"/>
  <c r="D22" i="68"/>
  <c r="D24" i="68" s="1"/>
  <c r="C22" i="68"/>
  <c r="C24" i="68" s="1"/>
  <c r="R21" i="68"/>
  <c r="M21" i="68"/>
  <c r="J21" i="68"/>
  <c r="G21" i="68"/>
  <c r="R20" i="68"/>
  <c r="J20" i="68"/>
  <c r="G20" i="68"/>
  <c r="R18" i="68"/>
  <c r="J18" i="68"/>
  <c r="G18" i="68"/>
  <c r="Q13" i="68"/>
  <c r="Q15" i="68" s="1"/>
  <c r="P13" i="68"/>
  <c r="I13" i="68"/>
  <c r="H13" i="68"/>
  <c r="F13" i="68"/>
  <c r="E13" i="68"/>
  <c r="D13" i="68"/>
  <c r="C13" i="68"/>
  <c r="R12" i="68"/>
  <c r="M12" i="68"/>
  <c r="J12" i="68"/>
  <c r="G12" i="68"/>
  <c r="R11" i="68"/>
  <c r="J11" i="68"/>
  <c r="G11" i="68"/>
  <c r="R9" i="68"/>
  <c r="J9" i="68"/>
  <c r="G9" i="68"/>
  <c r="G55" i="69" l="1"/>
  <c r="F26" i="68"/>
  <c r="N22" i="70"/>
  <c r="K13" i="69"/>
  <c r="K15" i="69" s="1"/>
  <c r="E26" i="68"/>
  <c r="C26" i="68"/>
  <c r="I26" i="68"/>
  <c r="T20" i="68"/>
  <c r="F15" i="68"/>
  <c r="K39" i="68"/>
  <c r="N39" i="68" s="1"/>
  <c r="K18" i="68"/>
  <c r="N18" i="68" s="1"/>
  <c r="T11" i="68"/>
  <c r="R22" i="68"/>
  <c r="R24" i="68" s="1"/>
  <c r="K12" i="68"/>
  <c r="N12" i="68" s="1"/>
  <c r="Q26" i="68"/>
  <c r="R13" i="68"/>
  <c r="R15" i="68" s="1"/>
  <c r="J22" i="68"/>
  <c r="J24" i="68" s="1"/>
  <c r="K40" i="68"/>
  <c r="N40" i="68" s="1"/>
  <c r="H26" i="68"/>
  <c r="G13" i="68"/>
  <c r="G15" i="68" s="1"/>
  <c r="K11" i="68"/>
  <c r="N11" i="68" s="1"/>
  <c r="D26" i="68"/>
  <c r="K21" i="68"/>
  <c r="N21" i="68" s="1"/>
  <c r="G22" i="68"/>
  <c r="G24" i="68" s="1"/>
  <c r="G51" i="68"/>
  <c r="M50" i="68"/>
  <c r="E3" i="71"/>
  <c r="T21" i="68"/>
  <c r="K44" i="68"/>
  <c r="K51" i="68" s="1"/>
  <c r="J13" i="68"/>
  <c r="M43" i="68"/>
  <c r="K20" i="68"/>
  <c r="N20" i="68" s="1"/>
  <c r="K54" i="68"/>
  <c r="T12" i="68"/>
  <c r="J26" i="69"/>
  <c r="C15" i="68"/>
  <c r="K15" i="70"/>
  <c r="N13" i="70"/>
  <c r="K26" i="70"/>
  <c r="N26" i="70" s="1"/>
  <c r="D15" i="68"/>
  <c r="P15" i="68"/>
  <c r="T18" i="68"/>
  <c r="K9" i="68"/>
  <c r="E15" i="68"/>
  <c r="P26" i="68"/>
  <c r="K42" i="68"/>
  <c r="N12" i="69"/>
  <c r="K22" i="69"/>
  <c r="G54" i="68"/>
  <c r="M54" i="68" s="1"/>
  <c r="G26" i="69"/>
  <c r="T9" i="68"/>
  <c r="H15" i="68"/>
  <c r="I15" i="68"/>
  <c r="R26" i="69"/>
  <c r="F54" i="67"/>
  <c r="F55" i="67" s="1"/>
  <c r="E54" i="67"/>
  <c r="E55" i="67" s="1"/>
  <c r="D54" i="67"/>
  <c r="D55" i="67" s="1"/>
  <c r="C54" i="67"/>
  <c r="C55" i="67" s="1"/>
  <c r="G53" i="67"/>
  <c r="K53" i="67" s="1"/>
  <c r="G52" i="67"/>
  <c r="K52" i="67" s="1"/>
  <c r="F51" i="67"/>
  <c r="E51" i="67"/>
  <c r="D51" i="67"/>
  <c r="C51" i="67"/>
  <c r="G50" i="67"/>
  <c r="K50" i="67" s="1"/>
  <c r="G47" i="67"/>
  <c r="K47" i="67" s="1"/>
  <c r="G44" i="67"/>
  <c r="G43" i="67"/>
  <c r="K43" i="67" s="1"/>
  <c r="G42" i="67"/>
  <c r="G41" i="67"/>
  <c r="K41" i="67" s="1"/>
  <c r="J40" i="67"/>
  <c r="G40" i="67"/>
  <c r="J39" i="67"/>
  <c r="G39" i="67"/>
  <c r="R32" i="67"/>
  <c r="Q32" i="67"/>
  <c r="D32" i="67"/>
  <c r="E32" i="67" s="1"/>
  <c r="F32" i="67" s="1"/>
  <c r="G32" i="67" s="1"/>
  <c r="H32" i="67" s="1"/>
  <c r="I32" i="67" s="1"/>
  <c r="J32" i="67" s="1"/>
  <c r="K32" i="67" s="1"/>
  <c r="Q22" i="67"/>
  <c r="Q24" i="67" s="1"/>
  <c r="P22" i="67"/>
  <c r="P24" i="67" s="1"/>
  <c r="I22" i="67"/>
  <c r="I24" i="67" s="1"/>
  <c r="H22" i="67"/>
  <c r="H24" i="67" s="1"/>
  <c r="F22" i="67"/>
  <c r="F24" i="67" s="1"/>
  <c r="E22" i="67"/>
  <c r="E24" i="67" s="1"/>
  <c r="D22" i="67"/>
  <c r="D24" i="67" s="1"/>
  <c r="C22" i="67"/>
  <c r="C24" i="67" s="1"/>
  <c r="R21" i="67"/>
  <c r="M21" i="67"/>
  <c r="J21" i="67"/>
  <c r="G21" i="67"/>
  <c r="R20" i="67"/>
  <c r="J20" i="67"/>
  <c r="G20" i="67"/>
  <c r="R18" i="67"/>
  <c r="J18" i="67"/>
  <c r="G18" i="67"/>
  <c r="Q13" i="67"/>
  <c r="P13" i="67"/>
  <c r="I13" i="67"/>
  <c r="I15" i="67" s="1"/>
  <c r="H13" i="67"/>
  <c r="H15" i="67" s="1"/>
  <c r="F13" i="67"/>
  <c r="E13" i="67"/>
  <c r="D13" i="67"/>
  <c r="C13" i="67"/>
  <c r="C15" i="67" s="1"/>
  <c r="R12" i="67"/>
  <c r="M12" i="67"/>
  <c r="J12" i="67"/>
  <c r="G12" i="67"/>
  <c r="R11" i="67"/>
  <c r="J11" i="67"/>
  <c r="G11" i="67"/>
  <c r="R9" i="67"/>
  <c r="J9" i="67"/>
  <c r="G9" i="67"/>
  <c r="N13" i="69" l="1"/>
  <c r="K26" i="69"/>
  <c r="N26" i="69" s="1"/>
  <c r="J26" i="68"/>
  <c r="D26" i="67"/>
  <c r="G26" i="68"/>
  <c r="E26" i="67"/>
  <c r="R26" i="68"/>
  <c r="R13" i="67"/>
  <c r="R15" i="67" s="1"/>
  <c r="F26" i="67"/>
  <c r="T21" i="67"/>
  <c r="K12" i="67"/>
  <c r="N12" i="67" s="1"/>
  <c r="G55" i="68"/>
  <c r="J13" i="67"/>
  <c r="J15" i="67" s="1"/>
  <c r="M43" i="67"/>
  <c r="G22" i="67"/>
  <c r="G24" i="67" s="1"/>
  <c r="K18" i="67"/>
  <c r="N18" i="67" s="1"/>
  <c r="T9" i="67"/>
  <c r="T12" i="67"/>
  <c r="Q26" i="67"/>
  <c r="T18" i="67"/>
  <c r="K21" i="67"/>
  <c r="N21" i="67" s="1"/>
  <c r="I26" i="67"/>
  <c r="J15" i="68"/>
  <c r="J22" i="67"/>
  <c r="J24" i="67" s="1"/>
  <c r="K40" i="67"/>
  <c r="N40" i="67" s="1"/>
  <c r="K55" i="68"/>
  <c r="E3" i="70"/>
  <c r="T11" i="67"/>
  <c r="K20" i="67"/>
  <c r="N20" i="67" s="1"/>
  <c r="D15" i="67"/>
  <c r="R22" i="67"/>
  <c r="R24" i="67" s="1"/>
  <c r="M50" i="67"/>
  <c r="K54" i="67"/>
  <c r="K9" i="67"/>
  <c r="N9" i="67" s="1"/>
  <c r="H26" i="67"/>
  <c r="K39" i="67"/>
  <c r="N39" i="67" s="1"/>
  <c r="K22" i="68"/>
  <c r="K24" i="68" s="1"/>
  <c r="G13" i="67"/>
  <c r="T20" i="67"/>
  <c r="K11" i="67"/>
  <c r="N11" i="67" s="1"/>
  <c r="C26" i="67"/>
  <c r="P15" i="67"/>
  <c r="G51" i="67"/>
  <c r="K44" i="67"/>
  <c r="K51" i="67" s="1"/>
  <c r="E15" i="67"/>
  <c r="Q15" i="67"/>
  <c r="P26" i="67"/>
  <c r="K42" i="67"/>
  <c r="N9" i="68"/>
  <c r="K13" i="68"/>
  <c r="F15" i="67"/>
  <c r="G54" i="67"/>
  <c r="M54" i="67" s="1"/>
  <c r="N22" i="69"/>
  <c r="K24" i="69"/>
  <c r="F54" i="66"/>
  <c r="F55" i="66" s="1"/>
  <c r="E54" i="66"/>
  <c r="E55" i="66" s="1"/>
  <c r="D54" i="66"/>
  <c r="D55" i="66" s="1"/>
  <c r="C54" i="66"/>
  <c r="C55" i="66" s="1"/>
  <c r="G53" i="66"/>
  <c r="K53" i="66" s="1"/>
  <c r="G52" i="66"/>
  <c r="K52" i="66" s="1"/>
  <c r="F51" i="66"/>
  <c r="E51" i="66"/>
  <c r="D51" i="66"/>
  <c r="C51" i="66"/>
  <c r="G50" i="66"/>
  <c r="K50" i="66" s="1"/>
  <c r="G47" i="66"/>
  <c r="K47" i="66" s="1"/>
  <c r="G44" i="66"/>
  <c r="G43" i="66"/>
  <c r="K43" i="66" s="1"/>
  <c r="G42" i="66"/>
  <c r="G41" i="66"/>
  <c r="K41" i="66" s="1"/>
  <c r="J40" i="66"/>
  <c r="G40" i="66"/>
  <c r="J39" i="66"/>
  <c r="G39" i="66"/>
  <c r="R32" i="66"/>
  <c r="Q32" i="66"/>
  <c r="D32" i="66"/>
  <c r="E32" i="66" s="1"/>
  <c r="F32" i="66" s="1"/>
  <c r="G32" i="66" s="1"/>
  <c r="H32" i="66" s="1"/>
  <c r="I32" i="66" s="1"/>
  <c r="J32" i="66" s="1"/>
  <c r="K32" i="66" s="1"/>
  <c r="Q22" i="66"/>
  <c r="Q24" i="66" s="1"/>
  <c r="P22" i="66"/>
  <c r="P24" i="66" s="1"/>
  <c r="I22" i="66"/>
  <c r="I24" i="66" s="1"/>
  <c r="H22" i="66"/>
  <c r="H24" i="66" s="1"/>
  <c r="F22" i="66"/>
  <c r="F24" i="66" s="1"/>
  <c r="E22" i="66"/>
  <c r="E24" i="66" s="1"/>
  <c r="D22" i="66"/>
  <c r="D24" i="66" s="1"/>
  <c r="C22" i="66"/>
  <c r="C24" i="66" s="1"/>
  <c r="R21" i="66"/>
  <c r="M21" i="66"/>
  <c r="J21" i="66"/>
  <c r="G21" i="66"/>
  <c r="R20" i="66"/>
  <c r="J20" i="66"/>
  <c r="G20" i="66"/>
  <c r="R18" i="66"/>
  <c r="J18" i="66"/>
  <c r="G18" i="66"/>
  <c r="Q13" i="66"/>
  <c r="P13" i="66"/>
  <c r="I13" i="66"/>
  <c r="I15" i="66" s="1"/>
  <c r="H13" i="66"/>
  <c r="F13" i="66"/>
  <c r="E13" i="66"/>
  <c r="E15" i="66" s="1"/>
  <c r="D13" i="66"/>
  <c r="D15" i="66" s="1"/>
  <c r="C13" i="66"/>
  <c r="R12" i="66"/>
  <c r="M12" i="66"/>
  <c r="J12" i="66"/>
  <c r="G12" i="66"/>
  <c r="R11" i="66"/>
  <c r="J11" i="66"/>
  <c r="G11" i="66"/>
  <c r="R9" i="66"/>
  <c r="J9" i="66"/>
  <c r="G9" i="66"/>
  <c r="E3" i="69" l="1"/>
  <c r="K20" i="66"/>
  <c r="N20" i="66" s="1"/>
  <c r="H26" i="66"/>
  <c r="C26" i="66"/>
  <c r="T21" i="66"/>
  <c r="R22" i="66"/>
  <c r="R24" i="66" s="1"/>
  <c r="M43" i="66"/>
  <c r="T9" i="66"/>
  <c r="K11" i="66"/>
  <c r="N11" i="66" s="1"/>
  <c r="D26" i="66"/>
  <c r="K39" i="66"/>
  <c r="N39" i="66" s="1"/>
  <c r="K12" i="66"/>
  <c r="N12" i="66" s="1"/>
  <c r="T18" i="66"/>
  <c r="E26" i="66"/>
  <c r="G22" i="66"/>
  <c r="G24" i="66" s="1"/>
  <c r="T12" i="66"/>
  <c r="J22" i="66"/>
  <c r="J24" i="66" s="1"/>
  <c r="J26" i="67"/>
  <c r="N22" i="68"/>
  <c r="F26" i="66"/>
  <c r="P15" i="66"/>
  <c r="T20" i="66"/>
  <c r="J13" i="66"/>
  <c r="K21" i="66"/>
  <c r="N21" i="66" s="1"/>
  <c r="I26" i="66"/>
  <c r="K40" i="66"/>
  <c r="N40" i="66" s="1"/>
  <c r="K55" i="67"/>
  <c r="K22" i="67"/>
  <c r="N22" i="67" s="1"/>
  <c r="K18" i="66"/>
  <c r="Q26" i="66"/>
  <c r="T11" i="66"/>
  <c r="M50" i="66"/>
  <c r="K54" i="66"/>
  <c r="R26" i="67"/>
  <c r="G13" i="66"/>
  <c r="R13" i="66"/>
  <c r="K44" i="66"/>
  <c r="K51" i="66" s="1"/>
  <c r="C15" i="66"/>
  <c r="G26" i="67"/>
  <c r="G15" i="67"/>
  <c r="G51" i="66"/>
  <c r="K9" i="66"/>
  <c r="Q15" i="66"/>
  <c r="P26" i="66"/>
  <c r="K42" i="66"/>
  <c r="G55" i="67"/>
  <c r="F15" i="66"/>
  <c r="G54" i="66"/>
  <c r="G55" i="66" s="1"/>
  <c r="N13" i="68"/>
  <c r="K26" i="68"/>
  <c r="N26" i="68" s="1"/>
  <c r="K15" i="68"/>
  <c r="K13" i="67"/>
  <c r="H15" i="66"/>
  <c r="F54" i="65"/>
  <c r="F55" i="65" s="1"/>
  <c r="E54" i="65"/>
  <c r="E55" i="65" s="1"/>
  <c r="D54" i="65"/>
  <c r="D55" i="65" s="1"/>
  <c r="C54" i="65"/>
  <c r="C55" i="65" s="1"/>
  <c r="G53" i="65"/>
  <c r="K53" i="65" s="1"/>
  <c r="G52" i="65"/>
  <c r="K52" i="65" s="1"/>
  <c r="F51" i="65"/>
  <c r="E51" i="65"/>
  <c r="D51" i="65"/>
  <c r="C51" i="65"/>
  <c r="G50" i="65"/>
  <c r="K50" i="65" s="1"/>
  <c r="G47" i="65"/>
  <c r="K47" i="65" s="1"/>
  <c r="G44" i="65"/>
  <c r="K44" i="65" s="1"/>
  <c r="G43" i="65"/>
  <c r="K43" i="65" s="1"/>
  <c r="G42" i="65"/>
  <c r="G41" i="65"/>
  <c r="K41" i="65" s="1"/>
  <c r="J40" i="65"/>
  <c r="G40" i="65"/>
  <c r="J39" i="65"/>
  <c r="G39" i="65"/>
  <c r="R32" i="65"/>
  <c r="Q32" i="65"/>
  <c r="E32" i="65"/>
  <c r="F32" i="65" s="1"/>
  <c r="G32" i="65" s="1"/>
  <c r="H32" i="65" s="1"/>
  <c r="I32" i="65" s="1"/>
  <c r="J32" i="65" s="1"/>
  <c r="K32" i="65" s="1"/>
  <c r="D32" i="65"/>
  <c r="Q22" i="65"/>
  <c r="Q24" i="65" s="1"/>
  <c r="P22" i="65"/>
  <c r="P24" i="65" s="1"/>
  <c r="I22" i="65"/>
  <c r="I24" i="65" s="1"/>
  <c r="H22" i="65"/>
  <c r="H24" i="65" s="1"/>
  <c r="F22" i="65"/>
  <c r="F24" i="65" s="1"/>
  <c r="E22" i="65"/>
  <c r="E24" i="65" s="1"/>
  <c r="D22" i="65"/>
  <c r="D24" i="65" s="1"/>
  <c r="C22" i="65"/>
  <c r="C24" i="65" s="1"/>
  <c r="R21" i="65"/>
  <c r="M21" i="65"/>
  <c r="J21" i="65"/>
  <c r="G21" i="65"/>
  <c r="R20" i="65"/>
  <c r="J20" i="65"/>
  <c r="G20" i="65"/>
  <c r="R18" i="65"/>
  <c r="J18" i="65"/>
  <c r="G18" i="65"/>
  <c r="Q13" i="65"/>
  <c r="Q15" i="65" s="1"/>
  <c r="P13" i="65"/>
  <c r="I13" i="65"/>
  <c r="H13" i="65"/>
  <c r="F13" i="65"/>
  <c r="F15" i="65" s="1"/>
  <c r="E13" i="65"/>
  <c r="D13" i="65"/>
  <c r="D15" i="65" s="1"/>
  <c r="C13" i="65"/>
  <c r="R12" i="65"/>
  <c r="M12" i="65"/>
  <c r="J12" i="65"/>
  <c r="G12" i="65"/>
  <c r="R11" i="65"/>
  <c r="J11" i="65"/>
  <c r="G11" i="65"/>
  <c r="R9" i="65"/>
  <c r="J9" i="65"/>
  <c r="G9" i="65"/>
  <c r="K55" i="66" l="1"/>
  <c r="C26" i="65"/>
  <c r="K18" i="65"/>
  <c r="N18" i="65" s="1"/>
  <c r="K40" i="65"/>
  <c r="N40" i="65" s="1"/>
  <c r="J26" i="66"/>
  <c r="K24" i="67"/>
  <c r="H26" i="65"/>
  <c r="K22" i="66"/>
  <c r="K24" i="66" s="1"/>
  <c r="M43" i="65"/>
  <c r="R13" i="65"/>
  <c r="R15" i="65" s="1"/>
  <c r="K11" i="65"/>
  <c r="N11" i="65" s="1"/>
  <c r="T21" i="65"/>
  <c r="J22" i="65"/>
  <c r="J24" i="65" s="1"/>
  <c r="E26" i="65"/>
  <c r="J15" i="66"/>
  <c r="K12" i="65"/>
  <c r="N12" i="65" s="1"/>
  <c r="I26" i="65"/>
  <c r="J13" i="65"/>
  <c r="J15" i="65" s="1"/>
  <c r="T11" i="65"/>
  <c r="T12" i="65"/>
  <c r="E3" i="68"/>
  <c r="N18" i="66"/>
  <c r="R22" i="65"/>
  <c r="R24" i="65" s="1"/>
  <c r="K51" i="65"/>
  <c r="G51" i="65"/>
  <c r="C15" i="65"/>
  <c r="K20" i="65"/>
  <c r="N20" i="65" s="1"/>
  <c r="K39" i="65"/>
  <c r="N39" i="65" s="1"/>
  <c r="K54" i="65"/>
  <c r="F26" i="65"/>
  <c r="T20" i="65"/>
  <c r="Q26" i="65"/>
  <c r="P15" i="65"/>
  <c r="G22" i="65"/>
  <c r="G24" i="65" s="1"/>
  <c r="G13" i="65"/>
  <c r="D26" i="65"/>
  <c r="K9" i="65"/>
  <c r="E15" i="65"/>
  <c r="K21" i="65"/>
  <c r="N21" i="65" s="1"/>
  <c r="P26" i="65"/>
  <c r="K42" i="65"/>
  <c r="K13" i="66"/>
  <c r="N9" i="66"/>
  <c r="T18" i="65"/>
  <c r="G54" i="65"/>
  <c r="G55" i="65" s="1"/>
  <c r="R26" i="66"/>
  <c r="R15" i="66"/>
  <c r="M50" i="65"/>
  <c r="G26" i="66"/>
  <c r="G15" i="66"/>
  <c r="T9" i="65"/>
  <c r="H15" i="65"/>
  <c r="N13" i="67"/>
  <c r="K15" i="67"/>
  <c r="K26" i="67"/>
  <c r="N26" i="67" s="1"/>
  <c r="M54" i="66"/>
  <c r="I15" i="65"/>
  <c r="F54" i="64"/>
  <c r="F55" i="64" s="1"/>
  <c r="E54" i="64"/>
  <c r="E55" i="64" s="1"/>
  <c r="D54" i="64"/>
  <c r="D55" i="64" s="1"/>
  <c r="C54" i="64"/>
  <c r="C55" i="64" s="1"/>
  <c r="G53" i="64"/>
  <c r="K53" i="64" s="1"/>
  <c r="G52" i="64"/>
  <c r="K52" i="64" s="1"/>
  <c r="F51" i="64"/>
  <c r="E51" i="64"/>
  <c r="D51" i="64"/>
  <c r="C51" i="64"/>
  <c r="G50" i="64"/>
  <c r="K50" i="64" s="1"/>
  <c r="G47" i="64"/>
  <c r="K47" i="64" s="1"/>
  <c r="G44" i="64"/>
  <c r="G43" i="64"/>
  <c r="K43" i="64" s="1"/>
  <c r="G42" i="64"/>
  <c r="K42" i="64" s="1"/>
  <c r="G41" i="64"/>
  <c r="K41" i="64" s="1"/>
  <c r="J40" i="64"/>
  <c r="G40" i="64"/>
  <c r="J39" i="64"/>
  <c r="G39" i="64"/>
  <c r="Q32" i="64"/>
  <c r="R32" i="64" s="1"/>
  <c r="D32" i="64"/>
  <c r="E32" i="64" s="1"/>
  <c r="F32" i="64" s="1"/>
  <c r="G32" i="64" s="1"/>
  <c r="H32" i="64" s="1"/>
  <c r="I32" i="64" s="1"/>
  <c r="J32" i="64" s="1"/>
  <c r="K32" i="64" s="1"/>
  <c r="Q22" i="64"/>
  <c r="Q24" i="64" s="1"/>
  <c r="P22" i="64"/>
  <c r="P24" i="64" s="1"/>
  <c r="I22" i="64"/>
  <c r="H22" i="64"/>
  <c r="H24" i="64" s="1"/>
  <c r="F22" i="64"/>
  <c r="F24" i="64" s="1"/>
  <c r="E22" i="64"/>
  <c r="E24" i="64" s="1"/>
  <c r="D22" i="64"/>
  <c r="D24" i="64" s="1"/>
  <c r="C22" i="64"/>
  <c r="C24" i="64" s="1"/>
  <c r="R21" i="64"/>
  <c r="M21" i="64"/>
  <c r="J21" i="64"/>
  <c r="G21" i="64"/>
  <c r="R20" i="64"/>
  <c r="J20" i="64"/>
  <c r="G20" i="64"/>
  <c r="R18" i="64"/>
  <c r="J18" i="64"/>
  <c r="G18" i="64"/>
  <c r="Q13" i="64"/>
  <c r="P13" i="64"/>
  <c r="I13" i="64"/>
  <c r="I15" i="64" s="1"/>
  <c r="H13" i="64"/>
  <c r="F13" i="64"/>
  <c r="E13" i="64"/>
  <c r="D13" i="64"/>
  <c r="C13" i="64"/>
  <c r="R12" i="64"/>
  <c r="M12" i="64"/>
  <c r="J12" i="64"/>
  <c r="G12" i="64"/>
  <c r="R11" i="64"/>
  <c r="J11" i="64"/>
  <c r="G11" i="64"/>
  <c r="R9" i="64"/>
  <c r="J9" i="64"/>
  <c r="G9" i="64"/>
  <c r="G26" i="65" l="1"/>
  <c r="T12" i="64"/>
  <c r="E26" i="64"/>
  <c r="K20" i="64"/>
  <c r="N20" i="64" s="1"/>
  <c r="N22" i="66"/>
  <c r="D26" i="64"/>
  <c r="M50" i="64"/>
  <c r="Q26" i="64"/>
  <c r="T9" i="64"/>
  <c r="C26" i="64"/>
  <c r="T11" i="64"/>
  <c r="F26" i="64"/>
  <c r="H26" i="64"/>
  <c r="G13" i="64"/>
  <c r="G15" i="64" s="1"/>
  <c r="K21" i="64"/>
  <c r="N21" i="64" s="1"/>
  <c r="J26" i="65"/>
  <c r="F15" i="64"/>
  <c r="M54" i="65"/>
  <c r="Q15" i="64"/>
  <c r="K12" i="64"/>
  <c r="N12" i="64" s="1"/>
  <c r="K9" i="64"/>
  <c r="K11" i="64"/>
  <c r="N11" i="64" s="1"/>
  <c r="M43" i="64"/>
  <c r="K40" i="64"/>
  <c r="N40" i="64" s="1"/>
  <c r="K54" i="64"/>
  <c r="K55" i="64" s="1"/>
  <c r="R26" i="65"/>
  <c r="C15" i="64"/>
  <c r="H15" i="64"/>
  <c r="T20" i="64"/>
  <c r="K55" i="65"/>
  <c r="I26" i="64"/>
  <c r="J22" i="64"/>
  <c r="J24" i="64" s="1"/>
  <c r="G15" i="65"/>
  <c r="R22" i="64"/>
  <c r="R24" i="64" s="1"/>
  <c r="T21" i="64"/>
  <c r="K39" i="64"/>
  <c r="N39" i="64" s="1"/>
  <c r="E3" i="67"/>
  <c r="R13" i="64"/>
  <c r="K44" i="64"/>
  <c r="K51" i="64" s="1"/>
  <c r="D15" i="64"/>
  <c r="P15" i="64"/>
  <c r="T18" i="64"/>
  <c r="G51" i="64"/>
  <c r="E15" i="64"/>
  <c r="I24" i="64"/>
  <c r="P26" i="64"/>
  <c r="K22" i="65"/>
  <c r="J13" i="64"/>
  <c r="G22" i="64"/>
  <c r="G24" i="64" s="1"/>
  <c r="G54" i="64"/>
  <c r="K13" i="65"/>
  <c r="N9" i="65"/>
  <c r="K18" i="64"/>
  <c r="N13" i="66"/>
  <c r="K26" i="66"/>
  <c r="N26" i="66" s="1"/>
  <c r="K15" i="66"/>
  <c r="F54" i="63"/>
  <c r="F55" i="63" s="1"/>
  <c r="E54" i="63"/>
  <c r="E55" i="63" s="1"/>
  <c r="D54" i="63"/>
  <c r="D55" i="63" s="1"/>
  <c r="C54" i="63"/>
  <c r="C55" i="63" s="1"/>
  <c r="G53" i="63"/>
  <c r="K53" i="63" s="1"/>
  <c r="G52" i="63"/>
  <c r="K52" i="63" s="1"/>
  <c r="F51" i="63"/>
  <c r="E51" i="63"/>
  <c r="D51" i="63"/>
  <c r="C51" i="63"/>
  <c r="G50" i="63"/>
  <c r="K50" i="63" s="1"/>
  <c r="G47" i="63"/>
  <c r="K47" i="63" s="1"/>
  <c r="G44" i="63"/>
  <c r="G43" i="63"/>
  <c r="K43" i="63" s="1"/>
  <c r="G42" i="63"/>
  <c r="G41" i="63"/>
  <c r="K41" i="63" s="1"/>
  <c r="J40" i="63"/>
  <c r="G40" i="63"/>
  <c r="J39" i="63"/>
  <c r="G39" i="63"/>
  <c r="Q32" i="63"/>
  <c r="R32" i="63" s="1"/>
  <c r="D32" i="63"/>
  <c r="E32" i="63" s="1"/>
  <c r="F32" i="63" s="1"/>
  <c r="G32" i="63" s="1"/>
  <c r="H32" i="63" s="1"/>
  <c r="I32" i="63" s="1"/>
  <c r="J32" i="63" s="1"/>
  <c r="K32" i="63" s="1"/>
  <c r="Q22" i="63"/>
  <c r="Q24" i="63" s="1"/>
  <c r="P22" i="63"/>
  <c r="P24" i="63" s="1"/>
  <c r="I22" i="63"/>
  <c r="I24" i="63" s="1"/>
  <c r="H22" i="63"/>
  <c r="H24" i="63" s="1"/>
  <c r="F22" i="63"/>
  <c r="F24" i="63" s="1"/>
  <c r="E22" i="63"/>
  <c r="E24" i="63" s="1"/>
  <c r="D22" i="63"/>
  <c r="D24" i="63" s="1"/>
  <c r="C22" i="63"/>
  <c r="C24" i="63" s="1"/>
  <c r="R21" i="63"/>
  <c r="M21" i="63"/>
  <c r="J21" i="63"/>
  <c r="G21" i="63"/>
  <c r="R20" i="63"/>
  <c r="J20" i="63"/>
  <c r="G20" i="63"/>
  <c r="R18" i="63"/>
  <c r="J18" i="63"/>
  <c r="G18" i="63"/>
  <c r="Q13" i="63"/>
  <c r="P13" i="63"/>
  <c r="P15" i="63" s="1"/>
  <c r="I13" i="63"/>
  <c r="H13" i="63"/>
  <c r="F13" i="63"/>
  <c r="F15" i="63" s="1"/>
  <c r="E13" i="63"/>
  <c r="D13" i="63"/>
  <c r="C13" i="63"/>
  <c r="C15" i="63" s="1"/>
  <c r="R12" i="63"/>
  <c r="M12" i="63"/>
  <c r="J12" i="63"/>
  <c r="G12" i="63"/>
  <c r="R11" i="63"/>
  <c r="J11" i="63"/>
  <c r="G11" i="63"/>
  <c r="R9" i="63"/>
  <c r="J9" i="63"/>
  <c r="G9" i="63"/>
  <c r="G51" i="63" l="1"/>
  <c r="K11" i="63"/>
  <c r="N11" i="63" s="1"/>
  <c r="K12" i="63"/>
  <c r="N12" i="63" s="1"/>
  <c r="H26" i="63"/>
  <c r="T12" i="63"/>
  <c r="K20" i="63"/>
  <c r="N20" i="63" s="1"/>
  <c r="K13" i="64"/>
  <c r="N13" i="64" s="1"/>
  <c r="Q26" i="63"/>
  <c r="N9" i="64"/>
  <c r="T11" i="63"/>
  <c r="M50" i="63"/>
  <c r="R22" i="63"/>
  <c r="R24" i="63" s="1"/>
  <c r="K44" i="63"/>
  <c r="K51" i="63" s="1"/>
  <c r="T20" i="63"/>
  <c r="I26" i="63"/>
  <c r="K21" i="63"/>
  <c r="N21" i="63" s="1"/>
  <c r="E3" i="66"/>
  <c r="K40" i="63"/>
  <c r="N40" i="63" s="1"/>
  <c r="G22" i="63"/>
  <c r="G24" i="63" s="1"/>
  <c r="K9" i="63"/>
  <c r="E26" i="63"/>
  <c r="J22" i="63"/>
  <c r="J24" i="63" s="1"/>
  <c r="C26" i="63"/>
  <c r="R13" i="63"/>
  <c r="G54" i="63"/>
  <c r="G55" i="63" s="1"/>
  <c r="D26" i="63"/>
  <c r="F26" i="63"/>
  <c r="J13" i="63"/>
  <c r="J15" i="63" s="1"/>
  <c r="T21" i="63"/>
  <c r="K39" i="63"/>
  <c r="N39" i="63" s="1"/>
  <c r="K54" i="63"/>
  <c r="T9" i="63"/>
  <c r="M43" i="63"/>
  <c r="G26" i="64"/>
  <c r="I15" i="63"/>
  <c r="K18" i="63"/>
  <c r="J26" i="64"/>
  <c r="J15" i="64"/>
  <c r="G13" i="63"/>
  <c r="K22" i="64"/>
  <c r="N18" i="64"/>
  <c r="N22" i="65"/>
  <c r="K24" i="65"/>
  <c r="D15" i="63"/>
  <c r="T18" i="63"/>
  <c r="E15" i="63"/>
  <c r="Q15" i="63"/>
  <c r="P26" i="63"/>
  <c r="K42" i="63"/>
  <c r="K15" i="65"/>
  <c r="N13" i="65"/>
  <c r="K26" i="65"/>
  <c r="N26" i="65" s="1"/>
  <c r="R26" i="64"/>
  <c r="R15" i="64"/>
  <c r="M54" i="64"/>
  <c r="G55" i="64"/>
  <c r="H15" i="63"/>
  <c r="F54" i="62"/>
  <c r="F55" i="62" s="1"/>
  <c r="E54" i="62"/>
  <c r="E55" i="62" s="1"/>
  <c r="D54" i="62"/>
  <c r="D55" i="62" s="1"/>
  <c r="C54" i="62"/>
  <c r="C55" i="62" s="1"/>
  <c r="G53" i="62"/>
  <c r="K53" i="62" s="1"/>
  <c r="G52" i="62"/>
  <c r="F51" i="62"/>
  <c r="E51" i="62"/>
  <c r="D51" i="62"/>
  <c r="C51" i="62"/>
  <c r="G50" i="62"/>
  <c r="K50" i="62" s="1"/>
  <c r="G47" i="62"/>
  <c r="K47" i="62" s="1"/>
  <c r="G44" i="62"/>
  <c r="G43" i="62"/>
  <c r="K43" i="62" s="1"/>
  <c r="G42" i="62"/>
  <c r="K42" i="62" s="1"/>
  <c r="G41" i="62"/>
  <c r="K41" i="62" s="1"/>
  <c r="J40" i="62"/>
  <c r="G40" i="62"/>
  <c r="J39" i="62"/>
  <c r="G39" i="62"/>
  <c r="Q32" i="62"/>
  <c r="R32" i="62" s="1"/>
  <c r="D32" i="62"/>
  <c r="E32" i="62" s="1"/>
  <c r="F32" i="62" s="1"/>
  <c r="G32" i="62" s="1"/>
  <c r="H32" i="62" s="1"/>
  <c r="I32" i="62" s="1"/>
  <c r="J32" i="62" s="1"/>
  <c r="K32" i="62" s="1"/>
  <c r="Q22" i="62"/>
  <c r="Q24" i="62" s="1"/>
  <c r="P22" i="62"/>
  <c r="P24" i="62" s="1"/>
  <c r="I22" i="62"/>
  <c r="I24" i="62" s="1"/>
  <c r="H22" i="62"/>
  <c r="H24" i="62" s="1"/>
  <c r="F22" i="62"/>
  <c r="F24" i="62" s="1"/>
  <c r="E22" i="62"/>
  <c r="E24" i="62" s="1"/>
  <c r="D22" i="62"/>
  <c r="D24" i="62" s="1"/>
  <c r="C22" i="62"/>
  <c r="C24" i="62" s="1"/>
  <c r="R21" i="62"/>
  <c r="M21" i="62"/>
  <c r="J21" i="62"/>
  <c r="G21" i="62"/>
  <c r="R20" i="62"/>
  <c r="J20" i="62"/>
  <c r="G20" i="62"/>
  <c r="R18" i="62"/>
  <c r="J18" i="62"/>
  <c r="G18" i="62"/>
  <c r="Q13" i="62"/>
  <c r="P13" i="62"/>
  <c r="I13" i="62"/>
  <c r="I15" i="62" s="1"/>
  <c r="H13" i="62"/>
  <c r="F13" i="62"/>
  <c r="E13" i="62"/>
  <c r="D13" i="62"/>
  <c r="C13" i="62"/>
  <c r="C15" i="62" s="1"/>
  <c r="R12" i="62"/>
  <c r="M12" i="62"/>
  <c r="J12" i="62"/>
  <c r="G12" i="62"/>
  <c r="R11" i="62"/>
  <c r="J11" i="62"/>
  <c r="G11" i="62"/>
  <c r="R9" i="62"/>
  <c r="J9" i="62"/>
  <c r="G9" i="62"/>
  <c r="K13" i="63" l="1"/>
  <c r="K15" i="63" s="1"/>
  <c r="K39" i="62"/>
  <c r="N39" i="62" s="1"/>
  <c r="Q26" i="62"/>
  <c r="K12" i="62"/>
  <c r="N12" i="62" s="1"/>
  <c r="K15" i="64"/>
  <c r="R26" i="63"/>
  <c r="T11" i="62"/>
  <c r="R15" i="63"/>
  <c r="E26" i="62"/>
  <c r="K20" i="62"/>
  <c r="N20" i="62" s="1"/>
  <c r="G54" i="62"/>
  <c r="M54" i="62" s="1"/>
  <c r="D26" i="62"/>
  <c r="K55" i="63"/>
  <c r="M54" i="63"/>
  <c r="N9" i="63"/>
  <c r="J26" i="63"/>
  <c r="K21" i="62"/>
  <c r="N21" i="62" s="1"/>
  <c r="K40" i="62"/>
  <c r="N40" i="62" s="1"/>
  <c r="R13" i="62"/>
  <c r="H26" i="62"/>
  <c r="M50" i="62"/>
  <c r="K9" i="62"/>
  <c r="N9" i="62" s="1"/>
  <c r="M43" i="62"/>
  <c r="R22" i="62"/>
  <c r="R24" i="62" s="1"/>
  <c r="T21" i="62"/>
  <c r="E3" i="65"/>
  <c r="T9" i="62"/>
  <c r="T12" i="62"/>
  <c r="G13" i="62"/>
  <c r="G15" i="62" s="1"/>
  <c r="H15" i="62"/>
  <c r="G22" i="62"/>
  <c r="G24" i="62" s="1"/>
  <c r="K52" i="62"/>
  <c r="K54" i="62" s="1"/>
  <c r="K55" i="62" s="1"/>
  <c r="F26" i="62"/>
  <c r="J22" i="62"/>
  <c r="J24" i="62" s="1"/>
  <c r="T18" i="62"/>
  <c r="J13" i="62"/>
  <c r="J15" i="62" s="1"/>
  <c r="I26" i="62"/>
  <c r="T20" i="62"/>
  <c r="K24" i="64"/>
  <c r="N22" i="64"/>
  <c r="K26" i="64"/>
  <c r="N26" i="64" s="1"/>
  <c r="C26" i="62"/>
  <c r="G26" i="63"/>
  <c r="G15" i="63"/>
  <c r="D15" i="62"/>
  <c r="P15" i="62"/>
  <c r="G51" i="62"/>
  <c r="K18" i="62"/>
  <c r="K44" i="62"/>
  <c r="K51" i="62" s="1"/>
  <c r="K11" i="62"/>
  <c r="N11" i="62" s="1"/>
  <c r="E15" i="62"/>
  <c r="Q15" i="62"/>
  <c r="P26" i="62"/>
  <c r="F15" i="62"/>
  <c r="K22" i="63"/>
  <c r="N18" i="63"/>
  <c r="F54" i="61"/>
  <c r="F55" i="61" s="1"/>
  <c r="E54" i="61"/>
  <c r="E55" i="61" s="1"/>
  <c r="D54" i="61"/>
  <c r="D55" i="61" s="1"/>
  <c r="C54" i="61"/>
  <c r="C55" i="61" s="1"/>
  <c r="G53" i="61"/>
  <c r="K53" i="61" s="1"/>
  <c r="G52" i="61"/>
  <c r="F51" i="61"/>
  <c r="E51" i="61"/>
  <c r="D51" i="61"/>
  <c r="C51" i="61"/>
  <c r="G50" i="61"/>
  <c r="K50" i="61" s="1"/>
  <c r="G47" i="61"/>
  <c r="K47" i="61" s="1"/>
  <c r="G44" i="61"/>
  <c r="G43" i="61"/>
  <c r="K43" i="61" s="1"/>
  <c r="G42" i="61"/>
  <c r="K42" i="61" s="1"/>
  <c r="G41" i="61"/>
  <c r="K41" i="61" s="1"/>
  <c r="J40" i="61"/>
  <c r="G40" i="61"/>
  <c r="J39" i="61"/>
  <c r="G39" i="61"/>
  <c r="Q32" i="61"/>
  <c r="R32" i="61" s="1"/>
  <c r="D32" i="61"/>
  <c r="E32" i="61" s="1"/>
  <c r="F32" i="61" s="1"/>
  <c r="G32" i="61" s="1"/>
  <c r="H32" i="61" s="1"/>
  <c r="I32" i="61" s="1"/>
  <c r="J32" i="61" s="1"/>
  <c r="K32" i="61" s="1"/>
  <c r="Q22" i="61"/>
  <c r="Q24" i="61" s="1"/>
  <c r="P22" i="61"/>
  <c r="P24" i="61" s="1"/>
  <c r="I22" i="61"/>
  <c r="I24" i="61" s="1"/>
  <c r="H22" i="61"/>
  <c r="H24" i="61" s="1"/>
  <c r="F22" i="61"/>
  <c r="F24" i="61" s="1"/>
  <c r="E22" i="61"/>
  <c r="E24" i="61" s="1"/>
  <c r="D22" i="61"/>
  <c r="D24" i="61" s="1"/>
  <c r="C22" i="61"/>
  <c r="C24" i="61" s="1"/>
  <c r="R21" i="61"/>
  <c r="M21" i="61"/>
  <c r="J21" i="61"/>
  <c r="G21" i="61"/>
  <c r="R20" i="61"/>
  <c r="J20" i="61"/>
  <c r="G20" i="61"/>
  <c r="R18" i="61"/>
  <c r="J18" i="61"/>
  <c r="G18" i="61"/>
  <c r="Q13" i="61"/>
  <c r="P13" i="61"/>
  <c r="P15" i="61" s="1"/>
  <c r="I13" i="61"/>
  <c r="I15" i="61" s="1"/>
  <c r="H13" i="61"/>
  <c r="H15" i="61" s="1"/>
  <c r="F13" i="61"/>
  <c r="F15" i="61" s="1"/>
  <c r="E13" i="61"/>
  <c r="D13" i="61"/>
  <c r="C13" i="61"/>
  <c r="R12" i="61"/>
  <c r="M12" i="61"/>
  <c r="J12" i="61"/>
  <c r="G12" i="61"/>
  <c r="R11" i="61"/>
  <c r="J11" i="61"/>
  <c r="G11" i="61"/>
  <c r="R9" i="61"/>
  <c r="J9" i="61"/>
  <c r="G9" i="61"/>
  <c r="N13" i="63" l="1"/>
  <c r="R26" i="62"/>
  <c r="G55" i="62"/>
  <c r="E26" i="61"/>
  <c r="K20" i="61"/>
  <c r="N20" i="61" s="1"/>
  <c r="G54" i="61"/>
  <c r="M54" i="61" s="1"/>
  <c r="K11" i="61"/>
  <c r="N11" i="61" s="1"/>
  <c r="D26" i="61"/>
  <c r="T12" i="61"/>
  <c r="E3" i="64"/>
  <c r="K21" i="61"/>
  <c r="N21" i="61" s="1"/>
  <c r="G26" i="62"/>
  <c r="T18" i="61"/>
  <c r="R15" i="62"/>
  <c r="K9" i="61"/>
  <c r="N9" i="61" s="1"/>
  <c r="Q26" i="61"/>
  <c r="R13" i="61"/>
  <c r="R15" i="61" s="1"/>
  <c r="C26" i="61"/>
  <c r="E15" i="61"/>
  <c r="J26" i="62"/>
  <c r="J13" i="61"/>
  <c r="G51" i="61"/>
  <c r="T21" i="61"/>
  <c r="K39" i="61"/>
  <c r="N39" i="61" s="1"/>
  <c r="J22" i="61"/>
  <c r="J24" i="61" s="1"/>
  <c r="P26" i="61"/>
  <c r="M50" i="61"/>
  <c r="T11" i="61"/>
  <c r="F26" i="61"/>
  <c r="R22" i="61"/>
  <c r="R24" i="61" s="1"/>
  <c r="G13" i="61"/>
  <c r="Q15" i="61"/>
  <c r="K40" i="61"/>
  <c r="N40" i="61" s="1"/>
  <c r="K52" i="61"/>
  <c r="K54" i="61" s="1"/>
  <c r="K55" i="61" s="1"/>
  <c r="G22" i="61"/>
  <c r="G24" i="61" s="1"/>
  <c r="I26" i="61"/>
  <c r="T9" i="61"/>
  <c r="T20" i="61"/>
  <c r="K44" i="61"/>
  <c r="K51" i="61" s="1"/>
  <c r="H26" i="61"/>
  <c r="M43" i="61"/>
  <c r="N22" i="63"/>
  <c r="K24" i="63"/>
  <c r="K13" i="62"/>
  <c r="K12" i="61"/>
  <c r="N12" i="61" s="1"/>
  <c r="K18" i="61"/>
  <c r="C15" i="61"/>
  <c r="D15" i="61"/>
  <c r="K26" i="63"/>
  <c r="N26" i="63" s="1"/>
  <c r="K22" i="62"/>
  <c r="N18" i="62"/>
  <c r="F54" i="60"/>
  <c r="F55" i="60" s="1"/>
  <c r="E54" i="60"/>
  <c r="E55" i="60" s="1"/>
  <c r="D54" i="60"/>
  <c r="D55" i="60" s="1"/>
  <c r="C54" i="60"/>
  <c r="C55" i="60" s="1"/>
  <c r="G53" i="60"/>
  <c r="K53" i="60" s="1"/>
  <c r="G52" i="60"/>
  <c r="F51" i="60"/>
  <c r="E51" i="60"/>
  <c r="D51" i="60"/>
  <c r="C51" i="60"/>
  <c r="G50" i="60"/>
  <c r="K50" i="60" s="1"/>
  <c r="G47" i="60"/>
  <c r="K47" i="60" s="1"/>
  <c r="G44" i="60"/>
  <c r="G43" i="60"/>
  <c r="K43" i="60" s="1"/>
  <c r="G42" i="60"/>
  <c r="K42" i="60" s="1"/>
  <c r="G41" i="60"/>
  <c r="K41" i="60" s="1"/>
  <c r="J40" i="60"/>
  <c r="G40" i="60"/>
  <c r="J39" i="60"/>
  <c r="G39" i="60"/>
  <c r="Q32" i="60"/>
  <c r="R32" i="60" s="1"/>
  <c r="D32" i="60"/>
  <c r="E32" i="60" s="1"/>
  <c r="F32" i="60" s="1"/>
  <c r="G32" i="60" s="1"/>
  <c r="H32" i="60" s="1"/>
  <c r="I32" i="60" s="1"/>
  <c r="J32" i="60" s="1"/>
  <c r="K32" i="60" s="1"/>
  <c r="Q22" i="60"/>
  <c r="Q24" i="60" s="1"/>
  <c r="P22" i="60"/>
  <c r="P24" i="60" s="1"/>
  <c r="I22" i="60"/>
  <c r="I24" i="60" s="1"/>
  <c r="H22" i="60"/>
  <c r="F22" i="60"/>
  <c r="F24" i="60" s="1"/>
  <c r="E22" i="60"/>
  <c r="E24" i="60" s="1"/>
  <c r="D22" i="60"/>
  <c r="D24" i="60" s="1"/>
  <c r="C22" i="60"/>
  <c r="C24" i="60" s="1"/>
  <c r="R21" i="60"/>
  <c r="M21" i="60"/>
  <c r="J21" i="60"/>
  <c r="G21" i="60"/>
  <c r="R20" i="60"/>
  <c r="J20" i="60"/>
  <c r="G20" i="60"/>
  <c r="R18" i="60"/>
  <c r="J18" i="60"/>
  <c r="G18" i="60"/>
  <c r="Q13" i="60"/>
  <c r="P13" i="60"/>
  <c r="I13" i="60"/>
  <c r="I15" i="60" s="1"/>
  <c r="H13" i="60"/>
  <c r="H15" i="60" s="1"/>
  <c r="F13" i="60"/>
  <c r="F15" i="60" s="1"/>
  <c r="E13" i="60"/>
  <c r="D13" i="60"/>
  <c r="C13" i="60"/>
  <c r="R12" i="60"/>
  <c r="M12" i="60"/>
  <c r="J12" i="60"/>
  <c r="G12" i="60"/>
  <c r="R11" i="60"/>
  <c r="J11" i="60"/>
  <c r="G11" i="60"/>
  <c r="R9" i="60"/>
  <c r="J9" i="60"/>
  <c r="G9" i="60"/>
  <c r="G55" i="61" l="1"/>
  <c r="E3" i="63"/>
  <c r="K39" i="60"/>
  <c r="N39" i="60" s="1"/>
  <c r="K21" i="60"/>
  <c r="N21" i="60" s="1"/>
  <c r="K40" i="60"/>
  <c r="N40" i="60" s="1"/>
  <c r="T18" i="60"/>
  <c r="G54" i="60"/>
  <c r="G55" i="60" s="1"/>
  <c r="J26" i="61"/>
  <c r="G26" i="61"/>
  <c r="Q26" i="60"/>
  <c r="J15" i="61"/>
  <c r="T11" i="60"/>
  <c r="G51" i="60"/>
  <c r="G13" i="60"/>
  <c r="G15" i="60" s="1"/>
  <c r="T12" i="60"/>
  <c r="D26" i="60"/>
  <c r="G22" i="60"/>
  <c r="G24" i="60" s="1"/>
  <c r="K9" i="60"/>
  <c r="N9" i="60" s="1"/>
  <c r="M43" i="60"/>
  <c r="J22" i="60"/>
  <c r="J24" i="60" s="1"/>
  <c r="T20" i="60"/>
  <c r="T21" i="60"/>
  <c r="M50" i="60"/>
  <c r="R13" i="60"/>
  <c r="R15" i="60" s="1"/>
  <c r="C26" i="60"/>
  <c r="E26" i="60"/>
  <c r="G15" i="61"/>
  <c r="Q15" i="60"/>
  <c r="K18" i="60"/>
  <c r="N18" i="60" s="1"/>
  <c r="H26" i="60"/>
  <c r="J13" i="60"/>
  <c r="F26" i="60"/>
  <c r="R26" i="61"/>
  <c r="K11" i="60"/>
  <c r="N11" i="60" s="1"/>
  <c r="K20" i="60"/>
  <c r="N20" i="60" s="1"/>
  <c r="R22" i="60"/>
  <c r="R24" i="60" s="1"/>
  <c r="T9" i="60"/>
  <c r="K12" i="60"/>
  <c r="N12" i="60" s="1"/>
  <c r="I26" i="60"/>
  <c r="K24" i="62"/>
  <c r="N22" i="62"/>
  <c r="K44" i="60"/>
  <c r="K51" i="60" s="1"/>
  <c r="K52" i="60"/>
  <c r="K54" i="60" s="1"/>
  <c r="K55" i="60" s="1"/>
  <c r="C15" i="60"/>
  <c r="D15" i="60"/>
  <c r="P15" i="60"/>
  <c r="H24" i="60"/>
  <c r="E15" i="60"/>
  <c r="P26" i="60"/>
  <c r="K22" i="61"/>
  <c r="N18" i="61"/>
  <c r="K13" i="61"/>
  <c r="N13" i="62"/>
  <c r="K26" i="62"/>
  <c r="N26" i="62" s="1"/>
  <c r="K15" i="62"/>
  <c r="F54" i="59"/>
  <c r="F55" i="59" s="1"/>
  <c r="E54" i="59"/>
  <c r="E55" i="59" s="1"/>
  <c r="D54" i="59"/>
  <c r="D55" i="59" s="1"/>
  <c r="C54" i="59"/>
  <c r="C55" i="59" s="1"/>
  <c r="G53" i="59"/>
  <c r="K53" i="59" s="1"/>
  <c r="G52" i="59"/>
  <c r="F51" i="59"/>
  <c r="E51" i="59"/>
  <c r="D51" i="59"/>
  <c r="C51" i="59"/>
  <c r="G50" i="59"/>
  <c r="K50" i="59" s="1"/>
  <c r="G47" i="59"/>
  <c r="K47" i="59" s="1"/>
  <c r="G44" i="59"/>
  <c r="G43" i="59"/>
  <c r="K43" i="59" s="1"/>
  <c r="G42" i="59"/>
  <c r="G41" i="59"/>
  <c r="K41" i="59" s="1"/>
  <c r="J40" i="59"/>
  <c r="G40" i="59"/>
  <c r="J39" i="59"/>
  <c r="G39" i="59"/>
  <c r="R32" i="59"/>
  <c r="Q32" i="59"/>
  <c r="D32" i="59"/>
  <c r="E32" i="59" s="1"/>
  <c r="F32" i="59" s="1"/>
  <c r="G32" i="59" s="1"/>
  <c r="H32" i="59" s="1"/>
  <c r="I32" i="59" s="1"/>
  <c r="J32" i="59" s="1"/>
  <c r="K32" i="59" s="1"/>
  <c r="Q22" i="59"/>
  <c r="Q24" i="59" s="1"/>
  <c r="P22" i="59"/>
  <c r="P24" i="59" s="1"/>
  <c r="I22" i="59"/>
  <c r="I24" i="59" s="1"/>
  <c r="H22" i="59"/>
  <c r="H24" i="59" s="1"/>
  <c r="F22" i="59"/>
  <c r="F24" i="59" s="1"/>
  <c r="E22" i="59"/>
  <c r="E24" i="59" s="1"/>
  <c r="D22" i="59"/>
  <c r="D24" i="59" s="1"/>
  <c r="C22" i="59"/>
  <c r="C24" i="59" s="1"/>
  <c r="R21" i="59"/>
  <c r="M21" i="59"/>
  <c r="J21" i="59"/>
  <c r="G21" i="59"/>
  <c r="R20" i="59"/>
  <c r="J20" i="59"/>
  <c r="G20" i="59"/>
  <c r="R18" i="59"/>
  <c r="J18" i="59"/>
  <c r="G18" i="59"/>
  <c r="Q13" i="59"/>
  <c r="P13" i="59"/>
  <c r="I13" i="59"/>
  <c r="I15" i="59" s="1"/>
  <c r="H13" i="59"/>
  <c r="F13" i="59"/>
  <c r="E13" i="59"/>
  <c r="E15" i="59" s="1"/>
  <c r="D13" i="59"/>
  <c r="C13" i="59"/>
  <c r="R12" i="59"/>
  <c r="M12" i="59"/>
  <c r="J12" i="59"/>
  <c r="G12" i="59"/>
  <c r="R11" i="59"/>
  <c r="J11" i="59"/>
  <c r="G11" i="59"/>
  <c r="R9" i="59"/>
  <c r="J9" i="59"/>
  <c r="G9" i="59"/>
  <c r="M54" i="60" l="1"/>
  <c r="K9" i="59"/>
  <c r="N9" i="59" s="1"/>
  <c r="K12" i="59"/>
  <c r="G54" i="59"/>
  <c r="M54" i="59" s="1"/>
  <c r="K20" i="59"/>
  <c r="N20" i="59" s="1"/>
  <c r="M43" i="59"/>
  <c r="T21" i="59"/>
  <c r="T12" i="59"/>
  <c r="J26" i="60"/>
  <c r="R22" i="59"/>
  <c r="R24" i="59" s="1"/>
  <c r="J15" i="60"/>
  <c r="H26" i="59"/>
  <c r="G26" i="60"/>
  <c r="C26" i="59"/>
  <c r="K22" i="60"/>
  <c r="K24" i="60" s="1"/>
  <c r="K11" i="59"/>
  <c r="N11" i="59" s="1"/>
  <c r="D26" i="59"/>
  <c r="K40" i="59"/>
  <c r="N40" i="59" s="1"/>
  <c r="Q26" i="59"/>
  <c r="K21" i="59"/>
  <c r="N21" i="59" s="1"/>
  <c r="J13" i="59"/>
  <c r="J15" i="59" s="1"/>
  <c r="G22" i="59"/>
  <c r="G24" i="59" s="1"/>
  <c r="K42" i="59"/>
  <c r="E3" i="62"/>
  <c r="J22" i="59"/>
  <c r="J24" i="59" s="1"/>
  <c r="K39" i="59"/>
  <c r="N39" i="59" s="1"/>
  <c r="R13" i="59"/>
  <c r="K18" i="59"/>
  <c r="E26" i="59"/>
  <c r="R26" i="60"/>
  <c r="I26" i="59"/>
  <c r="T11" i="59"/>
  <c r="C15" i="59"/>
  <c r="P26" i="59"/>
  <c r="M50" i="59"/>
  <c r="G13" i="59"/>
  <c r="G15" i="59" s="1"/>
  <c r="F26" i="59"/>
  <c r="T20" i="59"/>
  <c r="K52" i="59"/>
  <c r="K54" i="59" s="1"/>
  <c r="N12" i="59"/>
  <c r="P15" i="59"/>
  <c r="T9" i="59"/>
  <c r="H15" i="59"/>
  <c r="K44" i="59"/>
  <c r="K51" i="59" s="1"/>
  <c r="N13" i="61"/>
  <c r="K26" i="61"/>
  <c r="N26" i="61" s="1"/>
  <c r="K15" i="61"/>
  <c r="D15" i="59"/>
  <c r="T18" i="59"/>
  <c r="G51" i="59"/>
  <c r="K24" i="61"/>
  <c r="N22" i="61"/>
  <c r="K13" i="60"/>
  <c r="Q15" i="59"/>
  <c r="F15" i="59"/>
  <c r="F54" i="58"/>
  <c r="F55" i="58" s="1"/>
  <c r="E54" i="58"/>
  <c r="E55" i="58" s="1"/>
  <c r="D54" i="58"/>
  <c r="D55" i="58" s="1"/>
  <c r="C54" i="58"/>
  <c r="C55" i="58" s="1"/>
  <c r="G53" i="58"/>
  <c r="K53" i="58" s="1"/>
  <c r="G52" i="58"/>
  <c r="K52" i="58" s="1"/>
  <c r="F51" i="58"/>
  <c r="E51" i="58"/>
  <c r="D51" i="58"/>
  <c r="C51" i="58"/>
  <c r="G50" i="58"/>
  <c r="K50" i="58" s="1"/>
  <c r="G47" i="58"/>
  <c r="K47" i="58" s="1"/>
  <c r="G44" i="58"/>
  <c r="K44" i="58" s="1"/>
  <c r="G43" i="58"/>
  <c r="K43" i="58" s="1"/>
  <c r="G42" i="58"/>
  <c r="G41" i="58"/>
  <c r="K41" i="58" s="1"/>
  <c r="J40" i="58"/>
  <c r="G40" i="58"/>
  <c r="J39" i="58"/>
  <c r="G39" i="58"/>
  <c r="Q32" i="58"/>
  <c r="R32" i="58" s="1"/>
  <c r="D32" i="58"/>
  <c r="E32" i="58" s="1"/>
  <c r="F32" i="58" s="1"/>
  <c r="G32" i="58" s="1"/>
  <c r="H32" i="58" s="1"/>
  <c r="I32" i="58" s="1"/>
  <c r="J32" i="58" s="1"/>
  <c r="K32" i="58" s="1"/>
  <c r="Q22" i="58"/>
  <c r="Q24" i="58" s="1"/>
  <c r="P22" i="58"/>
  <c r="P24" i="58" s="1"/>
  <c r="I22" i="58"/>
  <c r="I24" i="58" s="1"/>
  <c r="H22" i="58"/>
  <c r="H24" i="58" s="1"/>
  <c r="F22" i="58"/>
  <c r="F24" i="58" s="1"/>
  <c r="E22" i="58"/>
  <c r="E24" i="58" s="1"/>
  <c r="D22" i="58"/>
  <c r="D24" i="58" s="1"/>
  <c r="C22" i="58"/>
  <c r="C24" i="58" s="1"/>
  <c r="R21" i="58"/>
  <c r="M21" i="58"/>
  <c r="J21" i="58"/>
  <c r="G21" i="58"/>
  <c r="R20" i="58"/>
  <c r="J20" i="58"/>
  <c r="G20" i="58"/>
  <c r="R18" i="58"/>
  <c r="J18" i="58"/>
  <c r="G18" i="58"/>
  <c r="Q13" i="58"/>
  <c r="Q15" i="58" s="1"/>
  <c r="P13" i="58"/>
  <c r="I13" i="58"/>
  <c r="H13" i="58"/>
  <c r="H15" i="58" s="1"/>
  <c r="F13" i="58"/>
  <c r="E13" i="58"/>
  <c r="D13" i="58"/>
  <c r="D15" i="58" s="1"/>
  <c r="C13" i="58"/>
  <c r="C15" i="58" s="1"/>
  <c r="R12" i="58"/>
  <c r="M12" i="58"/>
  <c r="J12" i="58"/>
  <c r="G12" i="58"/>
  <c r="R11" i="58"/>
  <c r="J11" i="58"/>
  <c r="G11" i="58"/>
  <c r="R9" i="58"/>
  <c r="J9" i="58"/>
  <c r="G9" i="58"/>
  <c r="N22" i="60" l="1"/>
  <c r="R26" i="59"/>
  <c r="G55" i="59"/>
  <c r="K22" i="59"/>
  <c r="K24" i="59" s="1"/>
  <c r="K13" i="59"/>
  <c r="K15" i="59" s="1"/>
  <c r="K54" i="58"/>
  <c r="K55" i="59"/>
  <c r="I26" i="58"/>
  <c r="T20" i="58"/>
  <c r="K9" i="58"/>
  <c r="N9" i="58" s="1"/>
  <c r="K21" i="58"/>
  <c r="N21" i="58" s="1"/>
  <c r="G26" i="59"/>
  <c r="R13" i="58"/>
  <c r="R15" i="58" s="1"/>
  <c r="K40" i="58"/>
  <c r="N40" i="58" s="1"/>
  <c r="E26" i="58"/>
  <c r="F26" i="58"/>
  <c r="T18" i="58"/>
  <c r="K39" i="58"/>
  <c r="N39" i="58" s="1"/>
  <c r="R15" i="59"/>
  <c r="J13" i="58"/>
  <c r="J15" i="58" s="1"/>
  <c r="P26" i="58"/>
  <c r="T9" i="58"/>
  <c r="K20" i="58"/>
  <c r="N20" i="58" s="1"/>
  <c r="N18" i="59"/>
  <c r="J26" i="59"/>
  <c r="K11" i="58"/>
  <c r="N11" i="58" s="1"/>
  <c r="T11" i="58"/>
  <c r="G13" i="58"/>
  <c r="G15" i="58" s="1"/>
  <c r="K12" i="58"/>
  <c r="N12" i="58" s="1"/>
  <c r="H26" i="58"/>
  <c r="G22" i="58"/>
  <c r="G24" i="58" s="1"/>
  <c r="M50" i="58"/>
  <c r="G51" i="58"/>
  <c r="J22" i="58"/>
  <c r="J24" i="58" s="1"/>
  <c r="K51" i="58"/>
  <c r="T12" i="58"/>
  <c r="T21" i="58"/>
  <c r="P15" i="58"/>
  <c r="D26" i="58"/>
  <c r="F15" i="58"/>
  <c r="R22" i="58"/>
  <c r="R24" i="58" s="1"/>
  <c r="Q26" i="58"/>
  <c r="G54" i="58"/>
  <c r="M54" i="58" s="1"/>
  <c r="C26" i="58"/>
  <c r="M43" i="58"/>
  <c r="I15" i="58"/>
  <c r="K18" i="58"/>
  <c r="E15" i="58"/>
  <c r="K42" i="58"/>
  <c r="N13" i="60"/>
  <c r="K26" i="60"/>
  <c r="N26" i="60" s="1"/>
  <c r="K15" i="60"/>
  <c r="E3" i="61"/>
  <c r="M40" i="89"/>
  <c r="M39" i="89"/>
  <c r="M26" i="89"/>
  <c r="M22" i="89"/>
  <c r="M20" i="89"/>
  <c r="M18" i="89"/>
  <c r="M13" i="89"/>
  <c r="M11" i="89"/>
  <c r="M9" i="89"/>
  <c r="R31" i="89"/>
  <c r="Q31" i="89"/>
  <c r="P31" i="89"/>
  <c r="R30" i="89"/>
  <c r="Q30" i="89"/>
  <c r="P30" i="89"/>
  <c r="R29" i="89"/>
  <c r="Q29" i="89"/>
  <c r="P29" i="89"/>
  <c r="K31" i="89"/>
  <c r="J31" i="89"/>
  <c r="I31" i="89"/>
  <c r="H31" i="89"/>
  <c r="G31" i="89"/>
  <c r="F31" i="89"/>
  <c r="E31" i="89"/>
  <c r="D31" i="89"/>
  <c r="C31" i="89"/>
  <c r="K30" i="89"/>
  <c r="J30" i="89"/>
  <c r="I30" i="89"/>
  <c r="H30" i="89"/>
  <c r="G30" i="89"/>
  <c r="F30" i="89"/>
  <c r="E30" i="89"/>
  <c r="D30" i="89"/>
  <c r="C30" i="89"/>
  <c r="K29" i="89"/>
  <c r="J29" i="89"/>
  <c r="I29" i="89"/>
  <c r="H29" i="89"/>
  <c r="G29" i="89"/>
  <c r="F29" i="89"/>
  <c r="E29" i="89"/>
  <c r="D29" i="89"/>
  <c r="C29" i="89"/>
  <c r="B58" i="89"/>
  <c r="F53" i="89"/>
  <c r="E53" i="89"/>
  <c r="D53" i="89"/>
  <c r="C53" i="89"/>
  <c r="F52" i="89"/>
  <c r="E52" i="89"/>
  <c r="D52" i="89"/>
  <c r="C52" i="89"/>
  <c r="F50" i="89"/>
  <c r="E50" i="89"/>
  <c r="D50" i="89"/>
  <c r="C50" i="89"/>
  <c r="F47" i="89"/>
  <c r="E47" i="89"/>
  <c r="D47" i="89"/>
  <c r="C47" i="89"/>
  <c r="I40" i="89"/>
  <c r="H40" i="89"/>
  <c r="I39" i="89"/>
  <c r="H39" i="89"/>
  <c r="F44" i="89"/>
  <c r="E44" i="89"/>
  <c r="D44" i="89"/>
  <c r="C44" i="89"/>
  <c r="F43" i="89"/>
  <c r="E43" i="89"/>
  <c r="D43" i="89"/>
  <c r="C43" i="89"/>
  <c r="F42" i="89"/>
  <c r="E42" i="89"/>
  <c r="D42" i="89"/>
  <c r="C42" i="89"/>
  <c r="F41" i="89"/>
  <c r="E41" i="89"/>
  <c r="D41" i="89"/>
  <c r="C41" i="89"/>
  <c r="F40" i="89"/>
  <c r="E40" i="89"/>
  <c r="D40" i="89"/>
  <c r="C40" i="89"/>
  <c r="F39" i="89"/>
  <c r="E39" i="89"/>
  <c r="D39" i="89"/>
  <c r="C39" i="89"/>
  <c r="E36" i="89"/>
  <c r="D36" i="89"/>
  <c r="C36" i="89"/>
  <c r="Q21" i="89"/>
  <c r="P21" i="89"/>
  <c r="Q20" i="89"/>
  <c r="P20" i="89"/>
  <c r="Q18" i="89"/>
  <c r="P18" i="89"/>
  <c r="I21" i="89"/>
  <c r="H21" i="89"/>
  <c r="I20" i="89"/>
  <c r="H20" i="89"/>
  <c r="F21" i="89"/>
  <c r="E21" i="89"/>
  <c r="D21" i="89"/>
  <c r="C21" i="89"/>
  <c r="F20" i="89"/>
  <c r="E20" i="89"/>
  <c r="D20" i="89"/>
  <c r="C20" i="89"/>
  <c r="F18" i="89"/>
  <c r="E18" i="89"/>
  <c r="D18" i="89"/>
  <c r="C18" i="89"/>
  <c r="I18" i="89"/>
  <c r="H18" i="89"/>
  <c r="Q12" i="89"/>
  <c r="P12" i="89"/>
  <c r="Q11" i="89"/>
  <c r="P11" i="89"/>
  <c r="Q9" i="89"/>
  <c r="P9" i="89"/>
  <c r="I12" i="89"/>
  <c r="H12" i="89"/>
  <c r="I11" i="89"/>
  <c r="H11" i="89"/>
  <c r="F12" i="89"/>
  <c r="E12" i="89"/>
  <c r="D12" i="89"/>
  <c r="C12" i="89"/>
  <c r="F11" i="89"/>
  <c r="E11" i="89"/>
  <c r="D11" i="89"/>
  <c r="C11" i="89"/>
  <c r="I9" i="89"/>
  <c r="H9" i="89"/>
  <c r="F9" i="89"/>
  <c r="E9" i="89"/>
  <c r="D9" i="89"/>
  <c r="C9" i="89"/>
  <c r="K55" i="58" l="1"/>
  <c r="K13" i="58"/>
  <c r="N13" i="58" s="1"/>
  <c r="D51" i="89"/>
  <c r="D54" i="89"/>
  <c r="D55" i="89" s="1"/>
  <c r="N22" i="59"/>
  <c r="J39" i="89"/>
  <c r="E3" i="60"/>
  <c r="D22" i="89"/>
  <c r="D24" i="89" s="1"/>
  <c r="I13" i="89"/>
  <c r="I15" i="89" s="1"/>
  <c r="J40" i="89"/>
  <c r="J11" i="89"/>
  <c r="J26" i="58"/>
  <c r="K26" i="59"/>
  <c r="N26" i="59" s="1"/>
  <c r="N13" i="59"/>
  <c r="G47" i="89"/>
  <c r="K47" i="89" s="1"/>
  <c r="M21" i="89"/>
  <c r="G11" i="89"/>
  <c r="J12" i="89"/>
  <c r="F51" i="89"/>
  <c r="F54" i="89"/>
  <c r="F55" i="89" s="1"/>
  <c r="E22" i="89"/>
  <c r="E24" i="89" s="1"/>
  <c r="R12" i="89"/>
  <c r="G20" i="89"/>
  <c r="J20" i="89"/>
  <c r="R21" i="89"/>
  <c r="D13" i="89"/>
  <c r="I22" i="89"/>
  <c r="I24" i="89" s="1"/>
  <c r="E13" i="89"/>
  <c r="E15" i="89" s="1"/>
  <c r="G40" i="89"/>
  <c r="G42" i="89"/>
  <c r="G44" i="89"/>
  <c r="C51" i="89"/>
  <c r="C54" i="89"/>
  <c r="C55" i="89" s="1"/>
  <c r="G52" i="89"/>
  <c r="G9" i="89"/>
  <c r="C13" i="89"/>
  <c r="J18" i="89"/>
  <c r="H22" i="89"/>
  <c r="H24" i="89" s="1"/>
  <c r="J21" i="89"/>
  <c r="M12" i="89"/>
  <c r="E51" i="89"/>
  <c r="E54" i="89"/>
  <c r="E55" i="89" s="1"/>
  <c r="G12" i="89"/>
  <c r="P13" i="89"/>
  <c r="R9" i="89"/>
  <c r="C22" i="89"/>
  <c r="C24" i="89" s="1"/>
  <c r="G18" i="89"/>
  <c r="G21" i="89"/>
  <c r="P22" i="89"/>
  <c r="P24" i="89" s="1"/>
  <c r="R18" i="89"/>
  <c r="G26" i="58"/>
  <c r="F13" i="89"/>
  <c r="Q13" i="89"/>
  <c r="Q22" i="89"/>
  <c r="Q24" i="89" s="1"/>
  <c r="G39" i="89"/>
  <c r="G41" i="89"/>
  <c r="K41" i="89" s="1"/>
  <c r="G43" i="89"/>
  <c r="K43" i="89" s="1"/>
  <c r="G50" i="89"/>
  <c r="K50" i="89" s="1"/>
  <c r="G53" i="89"/>
  <c r="K53" i="89" s="1"/>
  <c r="F22" i="89"/>
  <c r="F24" i="89" s="1"/>
  <c r="J9" i="89"/>
  <c r="H13" i="89"/>
  <c r="R11" i="89"/>
  <c r="R20" i="89"/>
  <c r="R26" i="58"/>
  <c r="N18" i="58"/>
  <c r="K22" i="58"/>
  <c r="G55" i="58"/>
  <c r="F54" i="14"/>
  <c r="F55" i="14" s="1"/>
  <c r="E54" i="14"/>
  <c r="E55" i="14" s="1"/>
  <c r="D54" i="14"/>
  <c r="D55" i="14" s="1"/>
  <c r="C54" i="14"/>
  <c r="C55" i="14" s="1"/>
  <c r="G53" i="14"/>
  <c r="K53" i="14" s="1"/>
  <c r="G52" i="14"/>
  <c r="K52" i="14" s="1"/>
  <c r="F51" i="14"/>
  <c r="E51" i="14"/>
  <c r="D51" i="14"/>
  <c r="C51" i="14"/>
  <c r="G50" i="14"/>
  <c r="K50" i="14" s="1"/>
  <c r="G47" i="14"/>
  <c r="K47" i="14" s="1"/>
  <c r="G44" i="14"/>
  <c r="K44" i="14" s="1"/>
  <c r="G43" i="14"/>
  <c r="K43" i="14" s="1"/>
  <c r="G42" i="14"/>
  <c r="K42" i="14" s="1"/>
  <c r="G41" i="14"/>
  <c r="K41" i="14" s="1"/>
  <c r="J40" i="14"/>
  <c r="G40" i="14"/>
  <c r="J39" i="14"/>
  <c r="G39" i="14"/>
  <c r="R32" i="14"/>
  <c r="Q32" i="14"/>
  <c r="E32" i="14"/>
  <c r="F32" i="14" s="1"/>
  <c r="G32" i="14" s="1"/>
  <c r="H32" i="14" s="1"/>
  <c r="I32" i="14" s="1"/>
  <c r="J32" i="14" s="1"/>
  <c r="K32" i="14" s="1"/>
  <c r="D32" i="14"/>
  <c r="Q22" i="14"/>
  <c r="Q24" i="14" s="1"/>
  <c r="P22" i="14"/>
  <c r="P24" i="14" s="1"/>
  <c r="I22" i="14"/>
  <c r="I24" i="14" s="1"/>
  <c r="H22" i="14"/>
  <c r="H24" i="14" s="1"/>
  <c r="F22" i="14"/>
  <c r="F24" i="14" s="1"/>
  <c r="E22" i="14"/>
  <c r="E24" i="14" s="1"/>
  <c r="D22" i="14"/>
  <c r="D24" i="14" s="1"/>
  <c r="C22" i="14"/>
  <c r="C24" i="14" s="1"/>
  <c r="R21" i="14"/>
  <c r="J21" i="14"/>
  <c r="G21" i="14"/>
  <c r="R20" i="14"/>
  <c r="J20" i="14"/>
  <c r="G20" i="14"/>
  <c r="R18" i="14"/>
  <c r="M21" i="14"/>
  <c r="J18" i="14"/>
  <c r="G18" i="14"/>
  <c r="Q13" i="14"/>
  <c r="P13" i="14"/>
  <c r="I13" i="14"/>
  <c r="I15" i="14" s="1"/>
  <c r="H13" i="14"/>
  <c r="H15" i="14" s="1"/>
  <c r="F13" i="14"/>
  <c r="E13" i="14"/>
  <c r="D13" i="14"/>
  <c r="C13" i="14"/>
  <c r="R12" i="14"/>
  <c r="J12" i="14"/>
  <c r="G12" i="14"/>
  <c r="R11" i="14"/>
  <c r="J11" i="14"/>
  <c r="G11" i="14"/>
  <c r="R9" i="14"/>
  <c r="J9" i="14"/>
  <c r="G9" i="14"/>
  <c r="K12" i="89" l="1"/>
  <c r="N12" i="89" s="1"/>
  <c r="K15" i="58"/>
  <c r="K40" i="89"/>
  <c r="N40" i="89" s="1"/>
  <c r="K39" i="89"/>
  <c r="N39" i="89" s="1"/>
  <c r="D26" i="89"/>
  <c r="T20" i="89"/>
  <c r="K40" i="14"/>
  <c r="N40" i="14" s="1"/>
  <c r="E3" i="59"/>
  <c r="T20" i="14"/>
  <c r="T11" i="89"/>
  <c r="K12" i="14"/>
  <c r="C26" i="14"/>
  <c r="K11" i="89"/>
  <c r="N11" i="89" s="1"/>
  <c r="R13" i="14"/>
  <c r="R15" i="14" s="1"/>
  <c r="D26" i="14"/>
  <c r="K11" i="14"/>
  <c r="N11" i="14" s="1"/>
  <c r="D15" i="89"/>
  <c r="K9" i="14"/>
  <c r="F26" i="14"/>
  <c r="R22" i="14"/>
  <c r="R24" i="14" s="1"/>
  <c r="K54" i="14"/>
  <c r="K55" i="14" s="1"/>
  <c r="J13" i="89"/>
  <c r="K18" i="14"/>
  <c r="N18" i="14" s="1"/>
  <c r="K39" i="14"/>
  <c r="N39" i="14" s="1"/>
  <c r="K21" i="89"/>
  <c r="N21" i="89" s="1"/>
  <c r="J22" i="89"/>
  <c r="J24" i="89" s="1"/>
  <c r="I26" i="89"/>
  <c r="E26" i="89"/>
  <c r="K20" i="89"/>
  <c r="N20" i="89" s="1"/>
  <c r="G51" i="89"/>
  <c r="K44" i="89"/>
  <c r="K51" i="89" s="1"/>
  <c r="M50" i="89"/>
  <c r="T11" i="14"/>
  <c r="T18" i="89"/>
  <c r="R22" i="89"/>
  <c r="R24" i="89" s="1"/>
  <c r="C26" i="89"/>
  <c r="C15" i="89"/>
  <c r="K42" i="89"/>
  <c r="P26" i="89"/>
  <c r="P15" i="89"/>
  <c r="M43" i="89"/>
  <c r="K9" i="89"/>
  <c r="G13" i="89"/>
  <c r="P26" i="14"/>
  <c r="T12" i="14"/>
  <c r="K20" i="14"/>
  <c r="N20" i="14" s="1"/>
  <c r="H26" i="89"/>
  <c r="H15" i="89"/>
  <c r="K18" i="89"/>
  <c r="G22" i="89"/>
  <c r="G24" i="89" s="1"/>
  <c r="F26" i="89"/>
  <c r="F15" i="89"/>
  <c r="J13" i="14"/>
  <c r="T9" i="14"/>
  <c r="K52" i="89"/>
  <c r="K54" i="89" s="1"/>
  <c r="G54" i="89"/>
  <c r="G55" i="89" s="1"/>
  <c r="T21" i="89"/>
  <c r="G22" i="14"/>
  <c r="G24" i="14" s="1"/>
  <c r="K21" i="14"/>
  <c r="N21" i="14" s="1"/>
  <c r="Q26" i="89"/>
  <c r="Q15" i="89"/>
  <c r="R13" i="89"/>
  <c r="T9" i="89"/>
  <c r="T12" i="89"/>
  <c r="K24" i="58"/>
  <c r="N22" i="58"/>
  <c r="K26" i="58"/>
  <c r="N26" i="58" s="1"/>
  <c r="G54" i="14"/>
  <c r="K51" i="14"/>
  <c r="G51" i="14"/>
  <c r="M50" i="14"/>
  <c r="Q26" i="14"/>
  <c r="J22" i="14"/>
  <c r="J24" i="14" s="1"/>
  <c r="T21" i="14"/>
  <c r="T18" i="14"/>
  <c r="E26" i="14"/>
  <c r="G13" i="14"/>
  <c r="C15" i="14"/>
  <c r="H26" i="14"/>
  <c r="D15" i="14"/>
  <c r="P15" i="14"/>
  <c r="I26" i="14"/>
  <c r="E15" i="14"/>
  <c r="Q15" i="14"/>
  <c r="M43" i="14"/>
  <c r="F15" i="14"/>
  <c r="J26" i="89" l="1"/>
  <c r="J26" i="14"/>
  <c r="J15" i="89"/>
  <c r="J15" i="14"/>
  <c r="K13" i="14"/>
  <c r="N13" i="14" s="1"/>
  <c r="K22" i="14"/>
  <c r="K24" i="14" s="1"/>
  <c r="N9" i="14"/>
  <c r="R26" i="14"/>
  <c r="K13" i="89"/>
  <c r="N9" i="89"/>
  <c r="G15" i="89"/>
  <c r="G26" i="89"/>
  <c r="R15" i="89"/>
  <c r="R26" i="89"/>
  <c r="K22" i="89"/>
  <c r="N18" i="89"/>
  <c r="M54" i="89"/>
  <c r="K55" i="89"/>
  <c r="E3" i="58"/>
  <c r="M54" i="14"/>
  <c r="G55" i="14"/>
  <c r="G26" i="14"/>
  <c r="G15" i="14"/>
  <c r="M12" i="14"/>
  <c r="N12" i="14" s="1"/>
  <c r="N22" i="14" l="1"/>
  <c r="K26" i="14"/>
  <c r="N26" i="14" s="1"/>
  <c r="K15" i="14"/>
  <c r="K24" i="89"/>
  <c r="N22" i="89"/>
  <c r="K26" i="89"/>
  <c r="N26" i="89" s="1"/>
  <c r="K15" i="89"/>
  <c r="N13" i="89"/>
  <c r="E3" i="14" l="1"/>
  <c r="E3" i="89" l="1"/>
</calcChain>
</file>

<file path=xl/sharedStrings.xml><?xml version="1.0" encoding="utf-8"?>
<sst xmlns="http://schemas.openxmlformats.org/spreadsheetml/2006/main" count="2311" uniqueCount="193">
  <si>
    <t>LFR 01: Education</t>
  </si>
  <si>
    <t>Failed validation checks:</t>
  </si>
  <si>
    <t xml:space="preserve">Complete? </t>
  </si>
  <si>
    <t>No</t>
  </si>
  <si>
    <t>£ thousands</t>
  </si>
  <si>
    <t>Difference</t>
  </si>
  <si>
    <t>Gross Expenditure on a funding basis</t>
  </si>
  <si>
    <t>Net Revenue Expenditure on a funding basis</t>
  </si>
  <si>
    <t>Please give brief details of any special factors affecting the figures given in this return compared with previous returns which might be helpful in interpreting changes.</t>
  </si>
  <si>
    <t>Gross Income on a funding basis</t>
  </si>
  <si>
    <t>Scotland</t>
  </si>
  <si>
    <t>Angus</t>
  </si>
  <si>
    <t xml:space="preserve">Please enter expenditure as a positive number </t>
  </si>
  <si>
    <t>and income as a negative number throughout.</t>
  </si>
  <si>
    <t>Aberdeen City</t>
  </si>
  <si>
    <t>Aberdeenshire</t>
  </si>
  <si>
    <t>Argyll &amp; Bute</t>
  </si>
  <si>
    <t>Clackmannanshire</t>
  </si>
  <si>
    <t>Dumfries &amp;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</si>
  <si>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</si>
  <si>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</si>
  <si>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</si>
  <si>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</si>
  <si>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</si>
  <si>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</si>
  <si>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</si>
  <si>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</si>
  <si>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</si>
  <si>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</si>
  <si>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</si>
  <si>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</si>
  <si>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</si>
  <si>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</si>
  <si>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</si>
  <si>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</si>
  <si>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</si>
  <si>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</si>
  <si>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</si>
  <si>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</si>
  <si>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</si>
  <si>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</si>
  <si>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</si>
  <si>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</si>
  <si>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Control 
Total</t>
  </si>
  <si>
    <t>Support Services</t>
  </si>
  <si>
    <t>Income</t>
  </si>
  <si>
    <t>Expenditure</t>
  </si>
  <si>
    <t>School Budgets</t>
  </si>
  <si>
    <t>Non-school Funding</t>
  </si>
  <si>
    <t>Total Education</t>
  </si>
  <si>
    <t>Pre-Primary Education</t>
  </si>
  <si>
    <t>Primary Education</t>
  </si>
  <si>
    <t>Secondary Education</t>
  </si>
  <si>
    <t>Special Education</t>
  </si>
  <si>
    <t>Total Schools</t>
  </si>
  <si>
    <t>Community Learning</t>
  </si>
  <si>
    <t>Other Non-School Funding</t>
  </si>
  <si>
    <t>Total Non-School Funding</t>
  </si>
  <si>
    <r>
      <rPr>
        <b/>
        <sz val="11"/>
        <color theme="1"/>
        <rFont val="Arial"/>
        <family val="2"/>
      </rPr>
      <t xml:space="preserve">Validation checks: </t>
    </r>
    <r>
      <rPr>
        <sz val="11"/>
        <color theme="1"/>
        <rFont val="Arial"/>
        <family val="2"/>
      </rPr>
      <t>Please check and provide a comment if highlighted in red</t>
    </r>
  </si>
  <si>
    <t>Devolved</t>
  </si>
  <si>
    <t>Centrally Managed</t>
  </si>
  <si>
    <t>Schools Expenditure Check</t>
  </si>
  <si>
    <t>School Meals</t>
  </si>
  <si>
    <t>Additional Support for Learning</t>
  </si>
  <si>
    <t>School Clothing</t>
  </si>
  <si>
    <t>Other Information</t>
  </si>
  <si>
    <t>Number of School Clothing Grants (units)</t>
  </si>
  <si>
    <t>Number of Free School Meals (units)</t>
  </si>
  <si>
    <t>Total Number of School Meals (units)</t>
  </si>
  <si>
    <t>Additional Information</t>
  </si>
  <si>
    <t>Income from IJB to commission services</t>
  </si>
  <si>
    <t>Revenue Contributions to Capital (RCC)</t>
  </si>
  <si>
    <t>Average School Clothing Grant (£)</t>
  </si>
  <si>
    <t>Cost per School Meal (£)</t>
  </si>
  <si>
    <t>City of Edinburgh</t>
  </si>
  <si>
    <t>Na h-Eileanan Siar</t>
  </si>
  <si>
    <t>Contributions from other local authorities</t>
  </si>
  <si>
    <r>
      <t xml:space="preserve">Requisitions from constituent councils – </t>
    </r>
    <r>
      <rPr>
        <b/>
        <sz val="10"/>
        <rFont val="Arial"/>
        <family val="2"/>
      </rPr>
      <t>VJBs and RTPs only</t>
    </r>
  </si>
  <si>
    <t>Gross Income adjusted for LFR Purposes</t>
  </si>
  <si>
    <t>Recharge income from other services</t>
  </si>
  <si>
    <t>All other expenditure</t>
  </si>
  <si>
    <t>Gross Expenditure adjusted for LFR Purposes</t>
  </si>
  <si>
    <t>All other income</t>
  </si>
  <si>
    <r>
      <t xml:space="preserve">Third Party Payments: To RTPs and VJBs – </t>
    </r>
    <r>
      <rPr>
        <b/>
        <sz val="10"/>
        <color theme="1"/>
        <rFont val="Arial"/>
        <family val="2"/>
      </rPr>
      <t>Councils only</t>
    </r>
  </si>
  <si>
    <r>
      <t xml:space="preserve">Gross Expenditure on a funding basis </t>
    </r>
    <r>
      <rPr>
        <sz val="10"/>
        <rFont val="Arial"/>
        <family val="2"/>
      </rPr>
      <t xml:space="preserve">- Please note that </t>
    </r>
    <r>
      <rPr>
        <b/>
        <sz val="10"/>
        <rFont val="Arial"/>
        <family val="2"/>
      </rPr>
      <t>double counting is permitted</t>
    </r>
    <r>
      <rPr>
        <sz val="10"/>
        <rFont val="Arial"/>
        <family val="2"/>
      </rPr>
      <t xml:space="preserve"> within these lines, e.g. Additional Support for Learning costs should include employee costs</t>
    </r>
  </si>
  <si>
    <t>Employee Costs: Teachers</t>
  </si>
  <si>
    <t>School Transport incurred under Section 50-51</t>
  </si>
  <si>
    <t>Number of paid for School Meals (units)</t>
  </si>
  <si>
    <t>Employee Costs: All other employees</t>
  </si>
  <si>
    <t>2019-20</t>
  </si>
  <si>
    <t>Gross Expenditure on a funding basis: 2018-19</t>
  </si>
  <si>
    <t>Gross Income on a funding basis: 2018-19</t>
  </si>
  <si>
    <t>Net Revenue Expenditure on a funding basis: 2018-19</t>
  </si>
  <si>
    <t>Background</t>
  </si>
  <si>
    <t>More information on the SLGFS is available at</t>
  </si>
  <si>
    <t>www.gov.scot/collections/local-government-finance-statistics/#scottishlocalgovernmentfinancialstatistics</t>
  </si>
  <si>
    <t>Data Interpretation</t>
  </si>
  <si>
    <t>Enquiries</t>
  </si>
  <si>
    <t>For enquiries about this data, please email</t>
  </si>
  <si>
    <t>lgfstats@gov.scot</t>
  </si>
  <si>
    <t>More information on the LFRs, including the latest blank return and guidance for completion, is available at</t>
  </si>
  <si>
    <t>www.gov.scot/publications/local-financial-return/</t>
  </si>
  <si>
    <r>
      <rPr>
        <b/>
        <sz val="12"/>
        <color theme="1"/>
        <rFont val="Arial"/>
        <family val="2"/>
      </rPr>
      <t xml:space="preserve">This file contains the data provided in LFR 01 for each local authority. </t>
    </r>
    <r>
      <rPr>
        <sz val="12"/>
        <color theme="1"/>
        <rFont val="Arial"/>
        <family val="2"/>
      </rPr>
      <t>The LFR 01 collects detailed revenue expenditure and income figures for Education.</t>
    </r>
  </si>
  <si>
    <t>Comparability to Prior Years</t>
  </si>
  <si>
    <t>Validation and Revisions</t>
  </si>
  <si>
    <t>The LFRs are a series of detailed returns that collect final, audited expenditure and income figures for all councils, Valuation Joint Boards (VJBs), Regional Transport</t>
  </si>
  <si>
    <t>Finance Statistics (SLGFS) publication.</t>
  </si>
  <si>
    <t>Partnerships (RTPs) and the Tay Road Bridge Joint Board on an annual basis. The figures collected in the LFRs are published as part of the Scottish Local Government</t>
  </si>
  <si>
    <t>Councils complete all sections of the LFR, however non-council local authorities are only required to complete the sections relevant to them. All workbooks contain a</t>
  </si>
  <si>
    <r>
      <rPr>
        <b/>
        <sz val="12"/>
        <color theme="1"/>
        <rFont val="Arial"/>
        <family val="2"/>
      </rPr>
      <t>completed by non-council local authorities</t>
    </r>
    <r>
      <rPr>
        <sz val="12"/>
        <color theme="1"/>
        <rFont val="Arial"/>
        <family val="2"/>
      </rPr>
      <t xml:space="preserve"> contain a 'Councils' tab which provides summary figures for all councils only.</t>
    </r>
  </si>
  <si>
    <t>Local authorities are asked to complete the LFRs in line with the guidance provided to ensure returns are completed on a consistent basis to allow for a reasonable</t>
  </si>
  <si>
    <t>degree of comparability. However, there is the potential for inconsistent reporting between local authorities for lower level figures where local accounting practices may</t>
  </si>
  <si>
    <t>vary. Changes in accounting standards between financial years may also impact on the categorisation of expenditure which can lead to discontinuities in the data.</t>
  </si>
  <si>
    <t>The LFR data is thoroughly validated prior to publication, with local authorities required to respond to any queries raised by this exercise. However, due to the volume</t>
  </si>
  <si>
    <t>Please note the following:</t>
  </si>
  <si>
    <t>- figures are presented on a funding basis and in cash terms;</t>
  </si>
  <si>
    <t>- all years refer to the relevant financial year, for example 2019-20 refers to activity from 1 April 2019 to 31 March 2020;</t>
  </si>
  <si>
    <t>- expenditure is presented as positive figures, and income is presented as negative figures.</t>
  </si>
  <si>
    <t>Net revenue expenditure can be affected by demand for services and the resources available to deliver those services, which will vary between local authorities. It</t>
  </si>
  <si>
    <t>can also be affected by large one-off payments in any year, for example Equal Pay back-pay settlement expenditure. It is therefore important to consider these factors</t>
  </si>
  <si>
    <t>when making comparisons between local authorities.</t>
  </si>
  <si>
    <t>2019-20 Local Financial Returns (LFRs): Source Workbooks</t>
  </si>
  <si>
    <t>of data collected in the LFRs, it is not feasible to check every figure in each return. This means that minor errors may be identified within the source data post-publication.</t>
  </si>
  <si>
    <t>Where revisions are required to the source data post-publication, the relevant source workbook on the Scottish Government website will be updated and a note of the</t>
  </si>
  <si>
    <t>revisions which have a significant impact on the key Scotland level figures or commentary provided.</t>
  </si>
  <si>
    <t>Due to changes made in the 2019-20 LFR, not all figures in the 2019-20 source workbooks can be directly compared to those from source workbooks for prior years.</t>
  </si>
  <si>
    <r>
      <t xml:space="preserve">revisions made provided here. Please note that the 2019-20 SLGFS publication and associated summary excel files will </t>
    </r>
    <r>
      <rPr>
        <b/>
        <sz val="12"/>
        <color theme="1"/>
        <rFont val="Arial"/>
        <family val="2"/>
      </rPr>
      <t>only</t>
    </r>
    <r>
      <rPr>
        <sz val="12"/>
        <color theme="1"/>
        <rFont val="Arial"/>
        <family val="2"/>
      </rPr>
      <t xml:space="preserve"> be updated following publication to reflect</t>
    </r>
  </si>
  <si>
    <t>A copy of the 2019-20 LFR guidance document provided to local authorities has been made available alongside the 2019-20 source LFR workbooks for reference.</t>
  </si>
  <si>
    <t>A note for data users on providing comparable time series of key figures for service-level LFRs from 2011-12 to 2019-20 is available alongside the 2019-20 source</t>
  </si>
  <si>
    <t>LFR workbooks. If you have any questions relating to comparing LFR data over time, please contact the mailbox noted below.</t>
  </si>
  <si>
    <t>In particular, please note the information provided in Table 2 on how local authorities are required to allocate expenditure to different school types.</t>
  </si>
  <si>
    <t>'Scotland' tab which provides summary figures at Scotland level, i.e. for all local authorities who have completed that section. Workbooks relating to sections also</t>
  </si>
  <si>
    <t>This file has been revised since it's initial publication as follows:</t>
  </si>
  <si>
    <t>and Cells F12 &amp; Q12 for City of Edinburgh. These cells in the Scotland tab have also been revised.</t>
  </si>
  <si>
    <t>- On 14 June 2021 to correct errors identified during validation of local authorities' POBE 2021 returns. These revisions have affected Cell F26 for Aberdeen City;</t>
  </si>
  <si>
    <t>- On 26 July 2021 to correct errors identified by Glasgow City Council in Cells P9, Q9, P12 &amp; Q12. These cells in the Scotland tab have also been revised.</t>
  </si>
  <si>
    <t>- On 2 March 2022 to correct errors identified during validation of local authorities' 2020-21 LFRs. These revisions have affected: Cells C9:F9, Q9, C11:F12,</t>
  </si>
  <si>
    <t>Renfrewshire. Corresponding calculated cells, as well as figures in the Scotland and Councils tabs have also been revised.</t>
  </si>
  <si>
    <t>Q11:Q12, E20, Q20 &amp; C40:F40 for Argyll &amp; Bute; Rows 9 &amp; 12 for Highland; Cells C39:F40 for Perth &amp; Kinross; Cells C12, D12, C21:F21, C43:E43 for</t>
  </si>
  <si>
    <t>Last updated on 28 February 2023</t>
  </si>
  <si>
    <t>- On 28 February 2023, this file was re-created.  An updated return for Glasgow City Council for 2019-20 was received as part of the SLGFS 2021-22 process.</t>
  </si>
  <si>
    <t>Corresponding figures in the Scotland and Councils tabs have also been revised.</t>
  </si>
  <si>
    <t>PASS</t>
  </si>
  <si>
    <t>Pre-Primary - Gross Expenditure - Increased expenditure in Early Years Expansion (1140 Hours), Early Learning Childcare Provision and increased share of Other Allocable Costs.
Pre-Primary - Gross Income - Increased grant income in relation to Early Years Expansion (1140) Hours.
Primary - Gross Income - Reduction in carried forward Pupil Equity Funding, reduction in school DSM carry forwards and reduction in Catering Income.
Centrally Managed - Gross Expenditure - Increased expenditure in Early Years Expansion (1140 Hours), Early Learning Childcare Provision and increased share of Other Allocable Costs.
Centrally Managed - Gross Income - Increased grant income in relation to Early Years Expansion (1140) Hours.
Out of authority placement costs moved from LFR 03 and included under special education following POBE validation queries.</t>
  </si>
  <si>
    <t>We have revised how we allocate the catering cost per meal.  Previously reallocated Net expenditure of catering across all sectors based on meal numbers, for 19-20 has realigned expenditure and income more closely to the sector it relates to to give a more accurate figure per sector.
Support Services LFR and Reallocation process has been significantly reviewed and as a result the values within each LFR have dropped - This is due to previous years allocations including costs that are not support services as per the guidance.  19-20 figures now more closely reflect the true support service costs to the services
Income includes SG Funding for ELC Expansion and Attainment funding.  ELC Expansion is £11m higher than in 18-19.</t>
  </si>
  <si>
    <t xml:space="preserve">Please note that this LFR includes £4,034k of grant income that relates to Angus Schools for the Future which hasn’t been included in previous LFR's. Also it is worth noting that devolved expenditure has increased significantly due to the teachers pay award and additional pension costs relating to teachers. Also the expenditure and income relating Pupil Equity Funding has been included as devolved which was not the case in previous LFR's. The movement in Pre-Primary expenditure/income relates to the Scottish Government funded Early Years Expansion Programme. </t>
  </si>
  <si>
    <t>Gross Expenditure on a funding basis - Pre-Primary Education:  the main contributing factor is the increase in Scottish Government Specific Grant funding for 1140 hours
Gross Income on a funding basis - Pre-Primary Education:  the main contributing factor is the increase in Scottish Government Specific Grant funding for 1140 hours
Gross Expenditure on a funding basis - Primary Education:  the main contributing factor is the increase in teacher costs due to pay inflation and restructuring of the maingrade scale (both from April 2019) as well as an increase in teacher's superannuation rates from September 2019.
Gross Income on a funding basis - Primary Education:  the main contributing factor is the increase in income due to the inclusion of school meals in this year's return
Gross Expenditure on a funding basis - Special Education:  the main contributing factors are the investment in ASN Assistants; the increase in teacher costs due to pay inflation and restructuring of the maingrade scale (both from April 2019) as well as an increase in teacher's superannuation rates from September 2019 and the inclusion of school meals in this year's return.
Gross Income on a funding basis - Special Education:  the main contributing factor is the increase in income due to the inclusion of school meals in this year's return
Gross Expenditure on a funding basis - Community Learning:  the main contributing factors are savings taken in 2019/20 which reduced the staffing establishment and operating costs as well as the inclusion of expenditure from the Culture LFR.</t>
  </si>
  <si>
    <t>C29, C30 G30 K30 Q30 R30 - Early Years 1140 hrs funding increased in 2019-20 to £2.497m from £0.990m resulting in additional costs &amp; Income .  P29 P31 Teachers pay award for 19-20 included changing of band levels for lower teachers grades and probationers plus 3% imnflation, the employers pension contribution changed from 17.5% to 22.50% Sept 20 - as teachers predominately devolved and devolved budgets predominately staffing this impacts is  this area Teachers increase £2.073m Pensions £1.037</t>
  </si>
  <si>
    <t xml:space="preserve">Pre-Primary expenditure has increased in line with the further roll out of ELC 1140. This will continue to increase as we enter the last roll out phase (which covers the largest area). Income has increased which relates to the use of previous year carry forward grant monies to meet increased expenditure. Centrally managed budgets increased in line with the agreed pay award for both teachers and SJC (approx. £3mill). Note Education had savings targets to achieve in the region of £3.5mill which was allocated across Pre-primary, Primary and Secondary. Please note due to changes in ex-trading services cleaning is now classed as centrally managed as this service is operated via the facilities management team whereby in previous years the costs of cleaning/additional cleaning was met from devolved budgets (approx. £2m). In terms of the School clothing grant DGC use anti-poverty funding to support a payment of £134 per eligible child. This was an in-year decision so the figure above incorporates payments at different levels i.e £100 and £134. Other non school funding related to staff costs for Health and Safety Officers but these have been moved in this years return. </t>
  </si>
  <si>
    <t>Increase in pre-primary education relates to the increase in specific grant funding for ELC.</t>
  </si>
  <si>
    <t>Pre-Primary Education - movement in Income and Expenditure reflects the increase to the Early Years funding and corresponding expenditure 
Special Education - movement in Expenditure reflects increased ASN transport costs and additional staffing for classroom assistants</t>
  </si>
  <si>
    <t>There is an increase in net expenditure for pre-primary as a result of 1140 hours,  It was anticipated that 1140 hours would be fully operational by August 2020 so there was an increase in staffing.  In addition there was an increase in payments to partners from £3.36 per hour to £5.31 per hour. The reduction on Non School Funding  is as a result of reduced running costs in Community Centres and budgets for modern apprenticeship and graduates/apprentices moving from other non school funding to the service they are employed in.</t>
  </si>
  <si>
    <t xml:space="preserve">**VALIDATION CHECKS                                                                                                                                                                                                                                                                                                                  &gt;Pre-Primary Education (Column C) Validation Check Cell C29-31 - The increased income reflects increases in the 1140 Hours Grant and this is also reflected in the increased expenditure though expenditure has not increased to the same extent due to delays in implementation.                                                                                                                                                                                                                                    &gt;Total Schools (Column G) Validation Check Cell G29-30 and Total Education (Column K) Validation Check Cell K29-30 - In addition to the 1140 hours changes noted above, there has been a significant increase in Teacher costs due to the additional pay deal that was agreed in 19-20 and additional teachers due to increasing school rolls.                                                                                                                                                                                                                                                                                                                                                                                                                                                                                                                                                                                           &gt; Devolved (Column P) Validation Check Cell P31 - The increased expensiture reflects the increased staff costs noted above.                                                                                                                                                                                                                                                                &gt; Centrally Managed (Column Q) Validation Check Cell Q29-30 - The increased expenditure and income reflects the 1140 hours position as noted above.                                                                                                                                                                                                                                            &gt; Total Schools (Column R) Validation Check Cell R29-30 - Reflects the increase noted above in 1140 hours and teacher costs.                                                                                                                                       **ADDITIONAL INFORMATION                                                                                                                                                                                                                                                                                                     &gt; School Transport Costs Cells D41 and E41 - these have increased due to a combination of increased school rolls and the number of pupils meeting the criteria for free school travel.                                                &gt; School Clothing Grants - Cells D44 and E44 - the increased cost reflects the change in criteria which has increased the number of awards.                                                                                                                                                                                                                                                                     </t>
  </si>
  <si>
    <t>Expenditure and income in connection with the work of the Regional Improvement Collaborative is shown under Non - School Funding. I would confirm that the gross non-teacher  costs for schools is correct and reflects the 2019-20 budget savings that were implemented within this service category.</t>
  </si>
  <si>
    <t>Early Years income and expenditure has moved as a result of 1140 hrs expansion.  Primary expenditure has increased due to increased teacher costs.  Special expenditure has increased due to increased teacher costs.  Overall income has increased as a result of Early Years 1140 grant funding.</t>
  </si>
  <si>
    <t>Pre-Primary Expenditure - Increase from the continued progress to delivery 1140 hours provision which is due to be provided for in full by August 2020 per Scottish Government. 
Pre-Primary Income - Increased funding from SG for delivery of Early Learning &amp; Childcare (ELC) 1140 provision.
Breakdown of Ringfenced Revenue grants:-
Gaelic £11k
PEF 18/19 c/fwd £2,827k, 19/20 received £10,049k c/fwd to 20/21 £(2,514)k = £10,362k
EYC 19/20 income £18,414k c/fwd to 20/21 £(5,945)k = £12,469k.
Other non school funding column - New help for families who have children in school, in and out of school terms, with benefits, housing, money and budgeting.</t>
  </si>
  <si>
    <t>Community Learning / Net Revenue Expenditure - Reduction in internal local community funding in the year as a result of budget savings options.
Centrally Managed / Net Revenue Expenditure - ELC Govt. grants increased £19m.
Pre-Primary Education / Employee Cost - Teachers - Additional funding in ELC due to expansion.</t>
  </si>
  <si>
    <t>Variances in cells C29 to C31 reflect the impact of Early Years Expansion 
School Clothing Grants are all paid at £140 figures are skewed by roundings</t>
  </si>
  <si>
    <t>Increase in Pre-Primary Income is due to additional funding for ELC 1140 Hours expansion (£3,604k) Pre Primary Gross expenditure has increased by £2,332k mainly due additional 1140 expenditure and increased central support allocations. Special Schools Gross Expenditure has increased by £723k since previous year, mainly due to additional staff being required due to increased ASN pupil roll. Total Schools Income increased by £3,383k mainly due to additional £3,604k for 1140, £314k for Attainment Challenge and reduction of £735k for Pupil Equity Fund. Other Non School Income reduced by £657k due to a reduction in centralised support being funded by PEF. Devolved Gross Income is PEF where there has been a reduction in funding used in year of £735k compared to previous year. Centrally Controlled income has increased by £4,562k with £3,918k relating to 1140 &amp; Attainment and the balance relating to various income sources such as Wrapround and minor Grants.</t>
  </si>
  <si>
    <t>The change in the gross income and gross expenditure on pre-primary is down to the increased costs and increased ring fenced funding for the early years expansion project. The reduction in expenditure on CLD is due to a restructure and saving from the service.</t>
  </si>
  <si>
    <t>Pre-primary - additional income and expenditure for Early Learning and Childcare Expansion.
Primary income - school meals income not included in 18/19
Secondary income - school meals income not included in 18/19.</t>
  </si>
  <si>
    <t>The increase in Pre-primary is due to the Early Learning Childcare expansion.  The increase in income relates to income from other local authorities for eSgoil services, there is a corresponding increase in expenditure.</t>
  </si>
  <si>
    <t>Pre-Primary - increased expenditure due to continuing implementation of 1140 hrs initiative. 
Primary and Secondary income - increased PEF funding due to previous year carry forwards into this year.
Better detailed analysis of charges from other services such as Facilities Management, Property, has allowed costs to be more accurately assigned.</t>
  </si>
  <si>
    <t>Community Learning - Movement is primarily as a result of a change of treatment in relation to one-off costs such as redundancy/early retirement which were previously included in non-distributed costs and increased support charges following a change to the apportionment mechanism. Furthermore, in 18/19 there were a number of vacancies linked to Scottish Attainment Challenge and Pupil Equity Fund which have now been filled, leading to increased employee costs within 19/20.
Employee Costs - Teachers - In addition to the increases to teachers pay as a result of pay award, and pensions as a result of an increased contribution rate, which will have been relevant across Scotland, there is also a change in treatment from 18/19 to 19/20 in relation to one off costs such as redundancy/early retirement. Previously these were included in Non-distributed costs, but following a review of sercop these have been retained within service spend for 19/20, together with an increased spend on teachers from Pupil Equity Fund.
Secondary Education - In addition to the increases to teachers pay as a result of pay award, and pensions as a result of an increased contribution rate, which will have been relevant across Scotland, there is also a change in treatment from 18/19 to 19/20 in relation to one off costs such as redundancy/early retirement. Previously these were included in Non-distributed costs, but following a review of sercop these have been retained within service spend for 19/20. Furthermore, 19/20 figures include a part year impact of the cost of Cumberanuld Academy which opened in August 19.</t>
  </si>
  <si>
    <t>Over £1,000k increase in pre-primary education grant funding income for expansion to 1140 hours provision.
Over £500k increase in Other Non-School Funding pension costs.</t>
  </si>
  <si>
    <t>Pre Primary gross and income has increased due to the Expansion of Early years and therefore costs have increased and ring fenced government funding has  increased to £7million 19/20.  Secondary income has increased due to Scottish government funding of £1.7m for the first year in 19/20 which is a grant towards the new Bertha Park PPP secondary school.  Total schools income has increased due to Scottish government funding for nursery £7m and Bertha Park £1.7m.  Centrally managed income has increased due to the ring fenced 1140 hours nursery income.</t>
  </si>
  <si>
    <t xml:space="preserve">Pre-Primary Education - Increase in expenditure due to the expansion of Early Years Service due to 1140 hours. Specific grant for arly years increased by £9.7m in 2019/20.
Primary Education -  Increase in expenditure is partly due to pay award for Teachers and the preparation of School meals. 
Secondary Education -  Part of the increase in income is due to Grants received for Attainment Challenge.
Special Education -  Increase in expenditure is partly due to pay award, inlcuding Support Service costs. 
Community Learning -  Support Service costs have increased due to increased allocations of work from other services. </t>
  </si>
  <si>
    <t>Pre Primary Education and Centrally Managed Schools  increase in gross expenditure and income due to expansion of early years provision. Primary and Secondary Education increased income from school meals and insurance claim.</t>
  </si>
  <si>
    <t>The increase in pre-primary education is due to the expansion of ELC.  This is also part of the reason for the increase in Schools gross income.  There is also increased income due to grants received.  The reduction in expenditure for Community Learning is due to a reduction in grant expenditure.  The reduction gross income and expenditure for Other-Non Schools is due to there being no income or spend for a one-off transaction in 2018/19 relating to a new sports facility.</t>
  </si>
  <si>
    <t>Facilities Management service (Catering) has rolled-out Scot Govt free school meals scheme to nursery children. The number of free meals for Pre-Primary has therefore increased, however these meals are mostly provided by Primary School kitchens. Consequently, school meal costs cannot be accurately split between Pre-Primary and Primary, which in turn distorts the Cost per School meal comparison with 2018/19.
School Meals (row 42): GAE return included both FRS 17 and Employee Benefit costs (excluded from LFR).
School Meals income (row 47): GAE return included internal recharges (excluded from LFR).</t>
  </si>
  <si>
    <t xml:space="preserve">Pre-primary Education spend has increased due to payaward, job evaluations, and the expansion of Early Years provision, offset in part by additional Scottish Government income.                                                Community Learning Spend has increased due to the impact of pay award, the continued realignment of Youth, Family and Community Learning Services and the rollout of new Council Initiatives.                                 Other Non-School Funding has increased  due to the impact of pay award, increase in Support Services Assitants as a result of pupil growth and the rollout of new Council Initiatives. </t>
  </si>
  <si>
    <t>Pre-Primary gross spend and gross income higher due to expansion of 1140 hours nursery provision.
Secondary gross income has increased due to the use of earmarked balances.
Special Education gross spend has increased as a result of additional costs relating to mainstream service provision and Resource Allocation Group.</t>
  </si>
  <si>
    <t xml:space="preserve">Early Years Expansion grant income and WDC expenditure increased in financial year 2019/20.  Non-teaching employee costs have also increased due to the reallocation of Facilities Management costs.  </t>
  </si>
  <si>
    <t>Pre primary movements are as a result of Increased Funding and Expenditure in the roll out of the increase in Early Learning and Childcare Hours.                                                                                           Secondary Gross income is as a result of additional Funding with regards to the Future Trust New Build School at West Calder.</t>
  </si>
  <si>
    <t>2019-20 Local Financial Returns (LFRs)</t>
  </si>
  <si>
    <t>Key Definitions</t>
  </si>
  <si>
    <r>
      <t xml:space="preserve">Funding basis: </t>
    </r>
    <r>
      <rPr>
        <sz val="12"/>
        <rFont val="Arial"/>
        <family val="2"/>
      </rPr>
      <t>Figures have been adjusted for certain accounting transactions that have been charged to services, such as depreciation and pension costs. Funding</t>
    </r>
  </si>
  <si>
    <t>basis figures are used by local authorities when making financial decisions, such as setting budgets.</t>
  </si>
  <si>
    <r>
      <t xml:space="preserve">Cash terms: </t>
    </r>
    <r>
      <rPr>
        <sz val="12"/>
        <rFont val="Arial"/>
        <family val="2"/>
      </rPr>
      <t>Figures presented in cash terms have not been adjusted for inflation.</t>
    </r>
  </si>
  <si>
    <r>
      <t xml:space="preserve">Revenue Expenditure: </t>
    </r>
    <r>
      <rPr>
        <sz val="12"/>
        <rFont val="Arial"/>
        <family val="2"/>
      </rPr>
      <t>The cost of delivering services each year, including operating costs and overheads, plus costs that cannot be directly attributed to a service,</t>
    </r>
  </si>
  <si>
    <t>such as the repayment of debt.</t>
  </si>
  <si>
    <r>
      <t xml:space="preserve">Gross Service Expenditure: </t>
    </r>
    <r>
      <rPr>
        <sz val="12"/>
        <rFont val="Arial"/>
        <family val="2"/>
      </rPr>
      <t>Total revenue expenditure relating to services only.</t>
    </r>
  </si>
  <si>
    <r>
      <t xml:space="preserve">Gross Service Expenditure Adjusted for LFR Purposes: </t>
    </r>
    <r>
      <rPr>
        <sz val="12"/>
        <rFont val="Arial"/>
        <family val="2"/>
      </rPr>
      <t>Total revenue expenditure relating to services only, adjusted to exclude inter-authority transfers. This figure</t>
    </r>
  </si>
  <si>
    <t>should be used when calculating aggregate figures, such as Scotland or Council level, to ensure there is no double counting due to transfers between local authorities.</t>
  </si>
  <si>
    <r>
      <t xml:space="preserve">Gross Service Income: </t>
    </r>
    <r>
      <rPr>
        <sz val="12"/>
        <rFont val="Arial"/>
        <family val="2"/>
      </rPr>
      <t>The total income a local authority receives in relation to services, for example customer and client receipts and specific grants.</t>
    </r>
  </si>
  <si>
    <r>
      <t xml:space="preserve">Gross Service Income Adjusted for LFR Purposes: </t>
    </r>
    <r>
      <rPr>
        <sz val="12"/>
        <rFont val="Arial"/>
        <family val="2"/>
      </rPr>
      <t>Gross service income adjusted to exclude inter-authority transfers. This figure should be used when calculating</t>
    </r>
  </si>
  <si>
    <t>aggregate figures, such as Scotland or Council level, to ensure there is no double counting due to transfers between local authorities.</t>
  </si>
  <si>
    <r>
      <t xml:space="preserve">Net Revenue Expenditure: </t>
    </r>
    <r>
      <rPr>
        <sz val="12"/>
        <rFont val="Arial"/>
        <family val="2"/>
      </rPr>
      <t>The element of service expenditure funded by general funding, such as General Revenue Grant (GRG) and local taxation, and / or from</t>
    </r>
  </si>
  <si>
    <t>reserves. This is calculated as the difference between Gross Service Expenditure and Gross Service Income.</t>
  </si>
  <si>
    <r>
      <t xml:space="preserve">Integration Joint Board (IJB): </t>
    </r>
    <r>
      <rPr>
        <sz val="12"/>
        <rFont val="Arial"/>
        <family val="2"/>
      </rPr>
      <t>Thirty IJBs were established in Scotland under the Public Bodies (Joint Working) (Scotland) Act 2014. They are responsible for the</t>
    </r>
  </si>
  <si>
    <t>planning of integrated arrangements and onward services delivery of health and social care for their constituent councils and health boards.</t>
  </si>
  <si>
    <t>Further information on expenditure / income to be included under each subservice and in additional information lines can be found in the LFR guidance document,</t>
  </si>
  <si>
    <t>which has been made available alongside the 2019-20 source LFR workbooks for reference.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</si>
</sst>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5">
    <font>
      <sz val="11"/>
      <color theme="1"/>
      <name val="Calibri"/>
      <family val="2"/>
      <scheme val="minor"/>
    </font>
    <font>
      <sz val="11"/>
      <color theme="1"/>
      <name val="Arial"/>
      <family val="2"/>
    </font>
    <font>
      <sz val="12"/>
      <name val="Arial"/>
      <family val="2"/>
    </font>
    <font>
      <b/>
      <sz val="12"/>
      <name val="Arial"/>
      <family val="2"/>
    </font>
    <font>
      <b/>
      <sz val="14"/>
      <name val="Arial"/>
      <family val="2"/>
    </font>
    <font>
      <u/>
      <sz val="10"/>
      <color indexed="12"/>
      <name val="Arial"/>
      <family val="2"/>
    </font>
    <font>
      <u/>
      <sz val="12"/>
      <color indexed="12"/>
      <name val="Arial"/>
      <family val="2"/>
    </font>
    <font>
      <sz val="10"/>
      <name val="Geneva"/>
    </font>
    <font>
      <sz val="10"/>
      <name val="Arial"/>
      <family val="2"/>
    </font>
    <font>
      <b/>
      <sz val="10"/>
      <name val="Arial"/>
      <family val="2"/>
    </font>
    <font>
      <sz val="7"/>
      <name val="Arial"/>
      <family val="2"/>
    </font>
    <font>
      <b/>
      <u/>
      <sz val="10"/>
      <name val="Arial"/>
      <family val="2"/>
    </font>
    <font>
      <b/>
      <sz val="10"/>
      <color theme="0"/>
      <name val="Arial"/>
      <family val="2"/>
    </font>
    <font>
      <b/>
      <sz val="11"/>
      <name val="Arial"/>
      <family val="2"/>
    </font>
    <font>
      <sz val="10"/>
      <color theme="1"/>
      <name val="Arial"/>
      <family val="2"/>
    </font>
    <font>
      <b/>
      <sz val="8"/>
      <name val="Arial"/>
      <family val="2"/>
    </font>
    <font>
      <b/>
      <sz val="10"/>
      <color theme="1"/>
      <name val="Arial"/>
      <family val="2"/>
    </font>
    <font>
      <sz val="8"/>
      <color theme="1"/>
      <name val="Arial"/>
      <family val="2"/>
    </font>
    <font>
      <sz val="8"/>
      <name val="Arial"/>
      <family val="2"/>
    </font>
    <font>
      <b/>
      <sz val="11"/>
      <color theme="1"/>
      <name val="Arial"/>
      <family val="2"/>
    </font>
    <font>
      <b/>
      <sz val="8"/>
      <color theme="1"/>
      <name val="Arial"/>
      <family val="2"/>
    </font>
    <font>
      <sz val="8"/>
      <color theme="0"/>
      <name val="Arial"/>
      <family val="2"/>
    </font>
    <font>
      <b/>
      <sz val="8"/>
      <color indexed="10"/>
      <name val="Arial"/>
      <family val="2"/>
    </font>
    <font>
      <b/>
      <sz val="20"/>
      <color rgb="FF0070C0"/>
      <name val="Arial"/>
      <family val="2"/>
    </font>
    <font>
      <sz val="12"/>
      <color theme="1"/>
      <name val="Arial"/>
      <family val="2"/>
    </font>
    <font>
      <b/>
      <sz val="18"/>
      <color rgb="FF0070C0"/>
      <name val="Arial"/>
      <family val="2"/>
    </font>
    <font>
      <sz val="14"/>
      <color theme="1"/>
      <name val="Arial"/>
      <family val="2"/>
    </font>
    <font>
      <sz val="11"/>
      <color rgb="FF1F497D"/>
      <name val="Calibri"/>
      <family val="2"/>
      <scheme val="minor"/>
    </font>
    <font>
      <b/>
      <sz val="14"/>
      <color rgb="FF0070C0"/>
      <name val="Arial"/>
      <family val="2"/>
    </font>
    <font>
      <b/>
      <sz val="12"/>
      <color theme="1"/>
      <name val="Arial"/>
      <family val="2"/>
    </font>
    <font>
      <u/>
      <sz val="12"/>
      <color theme="10"/>
      <name val="Arial"/>
      <family val="2"/>
    </font>
    <font>
      <sz val="14"/>
      <name val="Arial"/>
      <family val="2"/>
    </font>
    <font>
      <sz val="11"/>
      <name val="Calibri"/>
      <family val="2"/>
      <scheme val="minor"/>
    </font>
    <font>
      <b/>
      <sz val="12"/>
      <color rgb="FF0070C0"/>
      <name val="Arial"/>
      <family val="2"/>
    </font>
    <font>
      <u/>
      <sz val="12"/>
      <color rgb="FF0000FF"/>
      <name val="Arial"/>
      <family val="2"/>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D9D9D9"/>
        <bgColor indexed="64"/>
      </patternFill>
    </fill>
    <fill>
      <patternFill patternType="solid">
        <fgColor rgb="FF8DB4E2"/>
        <bgColor indexed="64"/>
      </patternFill>
    </fill>
    <fill>
      <patternFill patternType="solid">
        <fgColor rgb="FF1F497D"/>
        <bgColor indexed="64"/>
      </patternFill>
    </fill>
    <fill>
      <patternFill patternType="solid">
        <fgColor rgb="FF777777"/>
        <bgColor indexed="64"/>
      </patternFill>
    </fill>
    <fill>
      <patternFill patternType="solid">
        <fgColor rgb="FF122B4A"/>
        <bgColor indexed="64"/>
      </patternFill>
    </fill>
  </fills>
  <borders count="1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bottom style="thin">
        <color rgb="FFA6A6A6"/>
      </bottom>
      <diagonal/>
    </border>
    <border>
      <left style="thin">
        <color rgb="FFA6A6A6"/>
      </left>
      <right style="thin">
        <color rgb="FFA6A6A6"/>
      </right>
      <top style="thin">
        <color rgb="FFA6A6A6"/>
      </top>
      <bottom/>
      <diagonal/>
    </border>
    <border>
      <left style="thin">
        <color rgb="FFA6A6A6"/>
      </left>
      <right/>
      <top/>
      <bottom/>
      <diagonal/>
    </border>
    <border>
      <left style="thin">
        <color rgb="FFA6A6A6"/>
      </left>
      <right style="thin">
        <color rgb="FFA6A6A6"/>
      </right>
      <top/>
      <bottom/>
      <diagonal/>
    </border>
  </borders>
  <cellStyleXfs count="7">
    <xf numFmtId="0" fontId="0" fillId="0" borderId="0"/>
    <xf numFmtId="0" fontId="6" fillId="0" borderId="0" applyNumberFormat="0" applyFill="0" applyBorder="0" applyAlignment="0" applyProtection="0">
      <alignment vertical="top"/>
      <protection locked="0"/>
    </xf>
    <xf numFmtId="0" fontId="7" fillId="0" borderId="0"/>
    <xf numFmtId="0" fontId="7" fillId="0" borderId="0"/>
    <xf numFmtId="0" fontId="14" fillId="0" borderId="0"/>
    <xf numFmtId="0" fontId="8" fillId="0" borderId="0"/>
    <xf numFmtId="0" fontId="5" fillId="0" borderId="0" applyNumberFormat="0" applyFill="0" applyBorder="0" applyAlignment="0" applyProtection="0">
      <alignment vertical="top"/>
      <protection locked="0"/>
    </xf>
  </cellStyleXfs>
  <cellXfs count="112">
    <xf numFmtId="0" fontId="0" fillId="0" borderId="0" xfId="0"/>
    <xf numFmtId="0" fontId="8" fillId="3" borderId="0" xfId="2" applyFont="1" applyFill="1" applyAlignment="1" applyProtection="1">
      <alignment vertical="center" wrapText="1"/>
    </xf>
    <xf numFmtId="0" fontId="4" fillId="3" borderId="0" xfId="2" applyFont="1" applyFill="1" applyAlignment="1" applyProtection="1">
      <alignment vertical="center" wrapText="1"/>
    </xf>
    <xf numFmtId="0" fontId="3" fillId="3" borderId="0" xfId="1" applyFont="1" applyFill="1" applyAlignment="1" applyProtection="1">
      <alignment vertical="center" wrapText="1"/>
    </xf>
    <xf numFmtId="3" fontId="2" fillId="2" borderId="0" xfId="2" applyNumberFormat="1" applyFont="1" applyFill="1" applyAlignment="1" applyProtection="1">
      <alignment vertical="center" wrapText="1"/>
    </xf>
    <xf numFmtId="0" fontId="2" fillId="3" borderId="0" xfId="2" applyFont="1" applyFill="1" applyBorder="1" applyAlignment="1" applyProtection="1">
      <alignment horizontal="center" vertical="center" wrapText="1"/>
      <protection locked="0"/>
    </xf>
    <xf numFmtId="0" fontId="10" fillId="3" borderId="0" xfId="3" applyFont="1" applyFill="1" applyAlignment="1" applyProtection="1">
      <alignment vertical="center"/>
    </xf>
    <xf numFmtId="0" fontId="11" fillId="3" borderId="0" xfId="3" quotePrefix="1" applyFont="1" applyFill="1" applyAlignment="1" applyProtection="1">
      <alignment horizontal="left" vertical="center" wrapText="1"/>
    </xf>
    <xf numFmtId="0" fontId="11" fillId="3" borderId="0" xfId="3" applyFont="1" applyFill="1" applyAlignment="1" applyProtection="1">
      <alignment vertical="center" wrapText="1"/>
    </xf>
    <xf numFmtId="0" fontId="9" fillId="3" borderId="0" xfId="3" applyFont="1" applyFill="1" applyAlignment="1" applyProtection="1">
      <alignment horizontal="right" vertical="center"/>
    </xf>
    <xf numFmtId="0" fontId="8" fillId="3" borderId="0" xfId="0" applyFont="1" applyFill="1" applyAlignment="1" applyProtection="1">
      <alignment vertical="center"/>
    </xf>
    <xf numFmtId="0" fontId="9" fillId="2" borderId="0" xfId="2" applyFont="1" applyFill="1" applyAlignment="1" applyProtection="1">
      <alignment vertical="center"/>
    </xf>
    <xf numFmtId="3" fontId="15" fillId="3" borderId="0" xfId="2" applyNumberFormat="1" applyFont="1" applyFill="1" applyBorder="1" applyAlignment="1" applyProtection="1">
      <alignment vertical="center" wrapText="1"/>
    </xf>
    <xf numFmtId="0" fontId="18" fillId="3" borderId="0" xfId="2" applyFont="1" applyFill="1" applyAlignment="1" applyProtection="1">
      <alignment vertical="center" wrapText="1"/>
    </xf>
    <xf numFmtId="0" fontId="9" fillId="3" borderId="0" xfId="2" applyFont="1" applyFill="1" applyBorder="1" applyAlignment="1" applyProtection="1">
      <alignment vertical="center"/>
    </xf>
    <xf numFmtId="0" fontId="18" fillId="3" borderId="0" xfId="2" applyFont="1" applyFill="1" applyBorder="1" applyAlignment="1" applyProtection="1">
      <alignment vertical="center" wrapText="1"/>
    </xf>
    <xf numFmtId="0" fontId="18" fillId="2" borderId="0" xfId="2" applyFont="1" applyFill="1" applyBorder="1" applyAlignment="1" applyProtection="1">
      <alignment vertical="center" wrapText="1"/>
    </xf>
    <xf numFmtId="3" fontId="8" fillId="2" borderId="0" xfId="2" applyNumberFormat="1" applyFont="1" applyFill="1" applyAlignment="1" applyProtection="1">
      <alignment vertical="center" wrapText="1"/>
    </xf>
    <xf numFmtId="3" fontId="10" fillId="2" borderId="0" xfId="3" applyNumberFormat="1" applyFont="1" applyFill="1" applyBorder="1" applyAlignment="1" applyProtection="1">
      <alignment vertical="center"/>
    </xf>
    <xf numFmtId="3" fontId="10" fillId="2" borderId="0" xfId="2" applyNumberFormat="1" applyFont="1" applyFill="1" applyBorder="1" applyAlignment="1" applyProtection="1">
      <alignment vertical="center"/>
    </xf>
    <xf numFmtId="3" fontId="18" fillId="2" borderId="0" xfId="2" applyNumberFormat="1" applyFont="1" applyFill="1" applyBorder="1" applyAlignment="1" applyProtection="1">
      <alignment horizontal="center" vertical="center" wrapText="1"/>
    </xf>
    <xf numFmtId="0" fontId="8" fillId="2" borderId="0" xfId="2" applyFont="1" applyFill="1" applyAlignment="1" applyProtection="1">
      <alignment vertical="center" wrapText="1"/>
    </xf>
    <xf numFmtId="0" fontId="13" fillId="3" borderId="0" xfId="2" quotePrefix="1" applyFont="1" applyFill="1" applyAlignment="1" applyProtection="1">
      <alignment horizontal="left" vertical="center" wrapText="1"/>
    </xf>
    <xf numFmtId="3" fontId="8" fillId="3" borderId="0" xfId="2" applyNumberFormat="1" applyFont="1" applyFill="1" applyAlignment="1" applyProtection="1">
      <alignment vertical="center" wrapText="1"/>
    </xf>
    <xf numFmtId="0" fontId="8" fillId="3" borderId="0" xfId="2" applyFont="1" applyFill="1" applyAlignment="1" applyProtection="1">
      <alignment vertical="center"/>
    </xf>
    <xf numFmtId="0" fontId="15" fillId="3" borderId="0" xfId="2" applyFont="1" applyFill="1" applyBorder="1" applyAlignment="1" applyProtection="1">
      <alignment wrapText="1"/>
    </xf>
    <xf numFmtId="3" fontId="8" fillId="3" borderId="0" xfId="2" applyNumberFormat="1" applyFont="1" applyFill="1" applyBorder="1" applyAlignment="1" applyProtection="1">
      <alignment vertical="center" wrapText="1"/>
    </xf>
    <xf numFmtId="0" fontId="9" fillId="3" borderId="0" xfId="2" applyFont="1" applyFill="1" applyAlignment="1" applyProtection="1">
      <alignment vertical="center"/>
    </xf>
    <xf numFmtId="3" fontId="15" fillId="2" borderId="0" xfId="2" quotePrefix="1" applyNumberFormat="1" applyFont="1" applyFill="1" applyAlignment="1" applyProtection="1">
      <alignment horizontal="left" vertical="center"/>
    </xf>
    <xf numFmtId="3" fontId="22" fillId="3" borderId="0" xfId="2" applyNumberFormat="1" applyFont="1" applyFill="1" applyBorder="1" applyAlignment="1" applyProtection="1">
      <alignment vertical="center" wrapText="1"/>
    </xf>
    <xf numFmtId="0" fontId="18" fillId="4" borderId="2" xfId="2" applyFont="1" applyFill="1" applyBorder="1" applyAlignment="1" applyProtection="1">
      <alignment horizontal="center" vertical="center" wrapText="1"/>
    </xf>
    <xf numFmtId="3" fontId="21" fillId="2" borderId="0" xfId="2" applyNumberFormat="1" applyFont="1" applyFill="1" applyBorder="1" applyAlignment="1" applyProtection="1">
      <alignment vertical="center" wrapText="1"/>
    </xf>
    <xf numFmtId="0" fontId="16" fillId="2" borderId="0" xfId="0" applyFont="1" applyFill="1" applyAlignment="1" applyProtection="1">
      <alignment vertical="center"/>
    </xf>
    <xf numFmtId="0" fontId="14" fillId="2" borderId="0" xfId="0" applyFont="1" applyFill="1" applyAlignment="1" applyProtection="1">
      <alignment horizontal="center" vertical="center" wrapText="1"/>
    </xf>
    <xf numFmtId="0" fontId="1" fillId="2" borderId="0" xfId="0" applyFont="1" applyFill="1" applyAlignment="1" applyProtection="1">
      <alignment vertical="center"/>
    </xf>
    <xf numFmtId="0" fontId="16" fillId="2" borderId="0" xfId="0" applyFont="1" applyFill="1" applyAlignment="1" applyProtection="1">
      <alignment vertical="top"/>
    </xf>
    <xf numFmtId="0" fontId="19" fillId="2" borderId="0" xfId="0" applyFont="1" applyFill="1" applyAlignment="1" applyProtection="1">
      <alignment vertical="center"/>
    </xf>
    <xf numFmtId="0" fontId="14" fillId="2" borderId="0" xfId="0" applyFont="1" applyFill="1" applyAlignment="1" applyProtection="1">
      <alignment vertical="center"/>
    </xf>
    <xf numFmtId="0" fontId="14" fillId="2" borderId="2" xfId="0" applyFont="1" applyFill="1" applyBorder="1" applyAlignment="1" applyProtection="1">
      <alignment vertical="center"/>
    </xf>
    <xf numFmtId="3" fontId="12" fillId="7" borderId="2" xfId="0" applyNumberFormat="1" applyFont="1" applyFill="1" applyBorder="1" applyAlignment="1" applyProtection="1">
      <alignment vertical="center"/>
    </xf>
    <xf numFmtId="3" fontId="14" fillId="7" borderId="2" xfId="0" applyNumberFormat="1" applyFont="1" applyFill="1" applyBorder="1" applyAlignment="1" applyProtection="1">
      <alignment vertical="center"/>
    </xf>
    <xf numFmtId="3" fontId="12" fillId="6" borderId="2" xfId="0" applyNumberFormat="1" applyFont="1" applyFill="1" applyBorder="1" applyAlignment="1" applyProtection="1">
      <alignment vertical="center"/>
    </xf>
    <xf numFmtId="0" fontId="12" fillId="6" borderId="2" xfId="0" applyFont="1" applyFill="1" applyBorder="1" applyAlignment="1" applyProtection="1">
      <alignment vertical="center"/>
    </xf>
    <xf numFmtId="0" fontId="12" fillId="8" borderId="2" xfId="0" applyFont="1" applyFill="1" applyBorder="1" applyAlignment="1" applyProtection="1">
      <alignment vertical="center"/>
    </xf>
    <xf numFmtId="3" fontId="12" fillId="8" borderId="2" xfId="0" applyNumberFormat="1" applyFont="1" applyFill="1" applyBorder="1" applyAlignment="1" applyProtection="1">
      <alignment vertical="center"/>
    </xf>
    <xf numFmtId="3" fontId="20" fillId="4" borderId="2" xfId="0" applyNumberFormat="1" applyFont="1" applyFill="1" applyBorder="1" applyAlignment="1" applyProtection="1">
      <alignment vertical="center"/>
    </xf>
    <xf numFmtId="0" fontId="14" fillId="4" borderId="2" xfId="0" applyFont="1" applyFill="1" applyBorder="1" applyAlignment="1" applyProtection="1">
      <alignment vertical="center"/>
    </xf>
    <xf numFmtId="3" fontId="14" fillId="4" borderId="2" xfId="0" applyNumberFormat="1" applyFont="1" applyFill="1" applyBorder="1" applyAlignment="1" applyProtection="1">
      <alignment horizontal="right" vertical="center"/>
    </xf>
    <xf numFmtId="0" fontId="8" fillId="3" borderId="8" xfId="2" applyFont="1" applyFill="1" applyBorder="1" applyAlignment="1" applyProtection="1">
      <alignment vertical="top" wrapText="1"/>
    </xf>
    <xf numFmtId="0" fontId="8" fillId="3" borderId="0" xfId="2" applyFont="1" applyFill="1" applyBorder="1" applyAlignment="1" applyProtection="1">
      <alignment vertical="top" wrapText="1"/>
    </xf>
    <xf numFmtId="0" fontId="1" fillId="2" borderId="0" xfId="0" applyFont="1" applyFill="1" applyBorder="1" applyAlignment="1" applyProtection="1">
      <alignment vertical="center"/>
    </xf>
    <xf numFmtId="3" fontId="14" fillId="2" borderId="2" xfId="0" applyNumberFormat="1" applyFont="1" applyFill="1" applyBorder="1" applyAlignment="1" applyProtection="1">
      <alignment vertical="center"/>
      <protection locked="0"/>
    </xf>
    <xf numFmtId="0" fontId="16" fillId="5" borderId="2" xfId="0" applyFont="1" applyFill="1" applyBorder="1" applyAlignment="1" applyProtection="1">
      <alignment vertical="center"/>
    </xf>
    <xf numFmtId="3" fontId="16" fillId="5" borderId="2" xfId="0" applyNumberFormat="1" applyFont="1" applyFill="1" applyBorder="1" applyAlignment="1" applyProtection="1">
      <alignment vertical="center"/>
    </xf>
    <xf numFmtId="3" fontId="17" fillId="4" borderId="2" xfId="0" applyNumberFormat="1" applyFont="1" applyFill="1" applyBorder="1" applyAlignment="1" applyProtection="1">
      <alignment vertical="center"/>
    </xf>
    <xf numFmtId="3" fontId="21" fillId="7" borderId="2" xfId="0" applyNumberFormat="1" applyFont="1" applyFill="1" applyBorder="1" applyAlignment="1" applyProtection="1">
      <alignment vertical="center"/>
    </xf>
    <xf numFmtId="3" fontId="18" fillId="7" borderId="2" xfId="0" applyNumberFormat="1" applyFont="1" applyFill="1" applyBorder="1" applyAlignment="1" applyProtection="1">
      <alignment vertical="center"/>
    </xf>
    <xf numFmtId="0" fontId="17" fillId="4" borderId="2" xfId="0" applyFont="1" applyFill="1" applyBorder="1" applyAlignment="1" applyProtection="1">
      <alignment horizontal="center" vertical="center"/>
    </xf>
    <xf numFmtId="0" fontId="14" fillId="2" borderId="7" xfId="0" applyFont="1" applyFill="1" applyBorder="1" applyAlignment="1" applyProtection="1">
      <alignment horizontal="center" vertical="center" wrapText="1"/>
    </xf>
    <xf numFmtId="0" fontId="16" fillId="5" borderId="7" xfId="0" applyFont="1" applyFill="1" applyBorder="1" applyAlignment="1" applyProtection="1">
      <alignment horizontal="center" vertical="center" wrapText="1"/>
    </xf>
    <xf numFmtId="0" fontId="18" fillId="7" borderId="2" xfId="0" applyFont="1" applyFill="1" applyBorder="1" applyAlignment="1" applyProtection="1">
      <alignment vertical="center"/>
    </xf>
    <xf numFmtId="0" fontId="21" fillId="7" borderId="2" xfId="0" applyFont="1" applyFill="1" applyBorder="1" applyAlignment="1" applyProtection="1">
      <alignment vertical="center"/>
    </xf>
    <xf numFmtId="0" fontId="17" fillId="2" borderId="0" xfId="0" applyFont="1" applyFill="1" applyAlignment="1" applyProtection="1">
      <alignment vertical="center"/>
    </xf>
    <xf numFmtId="164" fontId="14" fillId="4" borderId="2" xfId="0" applyNumberFormat="1" applyFont="1" applyFill="1" applyBorder="1" applyAlignment="1" applyProtection="1">
      <alignment vertical="center"/>
    </xf>
    <xf numFmtId="164" fontId="16" fillId="5" borderId="2" xfId="0" applyNumberFormat="1" applyFont="1" applyFill="1" applyBorder="1" applyAlignment="1" applyProtection="1">
      <alignment vertical="center"/>
    </xf>
    <xf numFmtId="0" fontId="8" fillId="2" borderId="1" xfId="0" applyFont="1" applyFill="1" applyBorder="1" applyAlignment="1" applyProtection="1">
      <alignment vertical="center"/>
    </xf>
    <xf numFmtId="164" fontId="12" fillId="6" borderId="2" xfId="0" applyNumberFormat="1" applyFont="1" applyFill="1" applyBorder="1" applyAlignment="1" applyProtection="1">
      <alignment vertical="center"/>
    </xf>
    <xf numFmtId="0" fontId="16" fillId="5" borderId="7" xfId="0"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wrapText="1"/>
    </xf>
    <xf numFmtId="0" fontId="17" fillId="4" borderId="2" xfId="0" quotePrefix="1" applyFont="1" applyFill="1" applyBorder="1" applyAlignment="1" applyProtection="1">
      <alignment horizontal="center" vertical="center"/>
    </xf>
    <xf numFmtId="0" fontId="18" fillId="4" borderId="2" xfId="2" quotePrefix="1" applyFont="1" applyFill="1" applyBorder="1" applyAlignment="1" applyProtection="1">
      <alignment horizontal="center" vertical="center" wrapText="1"/>
    </xf>
    <xf numFmtId="0" fontId="23" fillId="2" borderId="0" xfId="0" applyFont="1" applyFill="1" applyAlignment="1">
      <alignment vertical="center"/>
    </xf>
    <xf numFmtId="0" fontId="0" fillId="2" borderId="0" xfId="0" applyFill="1"/>
    <xf numFmtId="0" fontId="24" fillId="2" borderId="0" xfId="0" applyFont="1" applyFill="1" applyAlignment="1">
      <alignment vertical="center"/>
    </xf>
    <xf numFmtId="0" fontId="25" fillId="2" borderId="0" xfId="0" applyFont="1" applyFill="1" applyAlignment="1">
      <alignment vertical="center"/>
    </xf>
    <xf numFmtId="0" fontId="26" fillId="2" borderId="0" xfId="0" applyFont="1" applyFill="1" applyAlignment="1">
      <alignment vertical="center"/>
    </xf>
    <xf numFmtId="0" fontId="27" fillId="2" borderId="0" xfId="0" applyFont="1" applyFill="1" applyAlignment="1">
      <alignment vertical="center"/>
    </xf>
    <xf numFmtId="0" fontId="24" fillId="2" borderId="0" xfId="0" applyFont="1" applyFill="1" applyBorder="1" applyAlignment="1">
      <alignment vertical="center"/>
    </xf>
    <xf numFmtId="0" fontId="28" fillId="2" borderId="0" xfId="0" applyFont="1" applyFill="1" applyAlignment="1">
      <alignment vertical="center"/>
    </xf>
    <xf numFmtId="0" fontId="6" fillId="2" borderId="0" xfId="6" applyFont="1" applyFill="1" applyBorder="1" applyAlignment="1" applyProtection="1">
      <alignment vertical="center"/>
    </xf>
    <xf numFmtId="0" fontId="30" fillId="2" borderId="0" xfId="1" applyFont="1" applyFill="1" applyAlignment="1" applyProtection="1">
      <alignment vertical="center"/>
    </xf>
    <xf numFmtId="0" fontId="24" fillId="2" borderId="0" xfId="0" quotePrefix="1" applyFont="1" applyFill="1" applyBorder="1" applyAlignment="1">
      <alignment vertical="center"/>
    </xf>
    <xf numFmtId="0" fontId="6" fillId="2" borderId="0" xfId="1" applyFill="1" applyAlignment="1" applyProtection="1">
      <alignment vertical="center"/>
    </xf>
    <xf numFmtId="0" fontId="2" fillId="2" borderId="0" xfId="0" applyFont="1" applyFill="1" applyBorder="1" applyAlignment="1">
      <alignment vertical="center"/>
    </xf>
    <xf numFmtId="0" fontId="31" fillId="2" borderId="0" xfId="0" applyFont="1" applyFill="1" applyAlignment="1">
      <alignment vertical="center"/>
    </xf>
    <xf numFmtId="0" fontId="32" fillId="2" borderId="0" xfId="0" applyFont="1" applyFill="1"/>
    <xf numFmtId="0" fontId="30" fillId="2" borderId="0" xfId="6" applyFont="1" applyFill="1" applyAlignment="1" applyProtection="1">
      <alignment vertical="center"/>
    </xf>
    <xf numFmtId="0" fontId="24" fillId="2" borderId="0" xfId="0" quotePrefix="1" applyFont="1" applyFill="1" applyBorder="1" applyAlignment="1">
      <alignment horizontal="left" vertical="center"/>
    </xf>
    <xf numFmtId="0" fontId="24" fillId="2" borderId="0" xfId="0" quotePrefix="1" applyFont="1" applyFill="1" applyAlignment="1">
      <alignment vertical="center"/>
    </xf>
    <xf numFmtId="0" fontId="6" fillId="2" borderId="0" xfId="6" applyFont="1" applyFill="1" applyAlignment="1" applyProtection="1">
      <alignment vertical="center"/>
    </xf>
    <xf numFmtId="0" fontId="6" fillId="2" borderId="0" xfId="1" applyFill="1" applyAlignment="1" applyProtection="1">
      <alignment horizontal="left" vertical="center"/>
    </xf>
    <xf numFmtId="0" fontId="8" fillId="3" borderId="2" xfId="2" applyFont="1" applyFill="1" applyBorder="1" applyAlignment="1" applyProtection="1">
      <alignment horizontal="left" vertical="top" wrapText="1"/>
      <protection locked="0"/>
    </xf>
    <xf numFmtId="0" fontId="20" fillId="4" borderId="2" xfId="0"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xf>
    <xf numFmtId="0" fontId="14" fillId="2" borderId="6" xfId="0" applyFont="1" applyFill="1" applyBorder="1" applyAlignment="1" applyProtection="1">
      <alignment horizontal="center" vertical="center"/>
    </xf>
    <xf numFmtId="0" fontId="14" fillId="2" borderId="7" xfId="0" applyFont="1" applyFill="1" applyBorder="1" applyAlignment="1" applyProtection="1">
      <alignment horizontal="center" vertical="center" wrapText="1"/>
    </xf>
    <xf numFmtId="0" fontId="14" fillId="2" borderId="6" xfId="0" applyFont="1" applyFill="1" applyBorder="1" applyAlignment="1" applyProtection="1">
      <alignment horizontal="center" vertical="center" wrapText="1"/>
    </xf>
    <xf numFmtId="0" fontId="12" fillId="6" borderId="7" xfId="0" applyFont="1" applyFill="1" applyBorder="1" applyAlignment="1" applyProtection="1">
      <alignment horizontal="center" vertical="center" wrapText="1"/>
    </xf>
    <xf numFmtId="0" fontId="12" fillId="6" borderId="6" xfId="0" applyFont="1" applyFill="1" applyBorder="1" applyAlignment="1" applyProtection="1">
      <alignment horizontal="center" vertical="center" wrapText="1"/>
    </xf>
    <xf numFmtId="0" fontId="6" fillId="3" borderId="0" xfId="1" applyFont="1" applyFill="1" applyAlignment="1" applyProtection="1">
      <alignment horizontal="center" vertical="center"/>
    </xf>
    <xf numFmtId="0" fontId="2" fillId="2" borderId="0" xfId="2" applyFont="1" applyFill="1" applyBorder="1" applyAlignment="1" applyProtection="1">
      <alignment horizontal="right" vertical="center"/>
    </xf>
    <xf numFmtId="0" fontId="2" fillId="3" borderId="0" xfId="2" applyFont="1" applyFill="1" applyBorder="1" applyAlignment="1" applyProtection="1">
      <alignment horizontal="right" vertical="center" wrapText="1"/>
    </xf>
    <xf numFmtId="0" fontId="16" fillId="2" borderId="3"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6" fillId="2" borderId="3" xfId="0" applyFont="1" applyFill="1" applyBorder="1" applyAlignment="1" applyProtection="1">
      <alignment horizontal="center" vertical="center" wrapText="1"/>
    </xf>
    <xf numFmtId="0" fontId="16" fillId="2" borderId="4" xfId="0" applyFont="1" applyFill="1" applyBorder="1" applyAlignment="1" applyProtection="1">
      <alignment horizontal="center" vertical="center" wrapText="1"/>
    </xf>
    <xf numFmtId="0" fontId="16" fillId="2" borderId="5" xfId="0" applyFont="1" applyFill="1" applyBorder="1" applyAlignment="1" applyProtection="1">
      <alignment horizontal="center" vertical="center" wrapText="1"/>
    </xf>
    <xf numFmtId="0" fontId="12" fillId="6" borderId="9" xfId="0" applyFont="1" applyFill="1" applyBorder="1" applyAlignment="1" applyProtection="1">
      <alignment horizontal="center" vertical="center" wrapText="1"/>
    </xf>
    <xf numFmtId="0" fontId="33" fillId="2" borderId="0" xfId="0" applyFont="1" applyFill="1" applyAlignment="1">
      <alignment vertical="center"/>
    </xf>
    <xf numFmtId="0" fontId="2" fillId="2" borderId="0" xfId="0" applyFont="1" applyFill="1" applyAlignment="1">
      <alignment vertical="center"/>
    </xf>
    <xf numFmtId="0" fontId="34" fillId="2" borderId="0" xfId="6" applyFont="1" applyFill="1" applyAlignment="1" applyProtection="1">
      <alignment vertical="center"/>
    </xf>
  </cellXfs>
  <cellStyles count="7">
    <cellStyle name="Hyperlink" xfId="1" builtinId="8" customBuiltin="1"/>
    <cellStyle name="Hyperlink 2" xfId="6" xr:uid="{00000000-0005-0000-0000-000001000000}"/>
    <cellStyle name="Normal" xfId="0" builtinId="0"/>
    <cellStyle name="Normal 3" xfId="5" xr:uid="{00000000-0005-0000-0000-000003000000}"/>
    <cellStyle name="Normal 3 2 2 2" xfId="4" xr:uid="{00000000-0005-0000-0000-000004000000}"/>
    <cellStyle name="Normal_A3366421" xfId="2" xr:uid="{00000000-0005-0000-0000-000005000000}"/>
    <cellStyle name="Style 1" xfId="3" xr:uid="{00000000-0005-0000-0000-000006000000}"/>
  </cellStyles>
  <dxfs count="264">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777777"/>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
      <fill>
        <patternFill>
          <bgColor rgb="FFFF3232"/>
        </patternFill>
      </fill>
    </dxf>
  </dxfs>
  <tableStyles count="0" defaultTableStyle="TableStyleMedium2" defaultPivotStyle="PivotStyleLight16"/>
  <colors>
    <mruColors>
      <color rgb="FF183C5C"/>
      <color rgb="FFD9D9D9"/>
      <color rgb="FF777777"/>
      <color rgb="FF8DB4E2"/>
      <color rgb="FF1F497D"/>
      <color rgb="FFFF3232"/>
      <color rgb="FFA6A6A6"/>
      <color rgb="FF122B4A"/>
      <color rgb="FFC3C3C3"/>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lgfstats@gov.scot" TargetMode="External"/><Relationship Id="rId2" Type="http://schemas.openxmlformats.org/officeDocument/2006/relationships/hyperlink" Target="http://www.gov.scot/publications/local-financial-return/" TargetMode="External"/><Relationship Id="rId1" Type="http://schemas.openxmlformats.org/officeDocument/2006/relationships/hyperlink" Target="https://www.gov.scot/collections/local-government-finance-statistic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hyperlink" Target="http://www.gov.scot/publications/local-financial-return/"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5">
    <tabColor rgb="FF183C5C"/>
  </sheetPr>
  <dimension ref="A1:E62"/>
  <sheetViews>
    <sheetView tabSelected="1" workbookViewId="0"/>
  </sheetViews>
  <sheetFormatPr defaultColWidth="9.1796875" defaultRowHeight="15.5"/>
  <cols>
    <col min="1" max="1" width="4.7265625" style="73" customWidth="1"/>
    <col min="2" max="2" width="38.1796875" style="73" customWidth="1"/>
    <col min="3" max="3" width="3.81640625" style="73" customWidth="1"/>
    <col min="4" max="4" width="58.453125" style="73" customWidth="1"/>
    <col min="5" max="5" width="48.54296875" style="73" customWidth="1"/>
    <col min="6" max="16384" width="9.1796875" style="73"/>
  </cols>
  <sheetData>
    <row r="1" spans="1:5" ht="25">
      <c r="A1" s="71" t="s">
        <v>121</v>
      </c>
      <c r="B1" s="72"/>
      <c r="C1" s="72"/>
      <c r="D1" s="72"/>
      <c r="E1" s="72"/>
    </row>
    <row r="2" spans="1:5" ht="23">
      <c r="A2" s="74" t="s">
        <v>0</v>
      </c>
      <c r="B2" s="72"/>
      <c r="C2" s="72"/>
      <c r="D2" s="72"/>
      <c r="E2" s="72"/>
    </row>
    <row r="3" spans="1:5" ht="17.5">
      <c r="A3" s="84" t="s">
        <v>139</v>
      </c>
      <c r="B3" s="85"/>
      <c r="C3" s="72"/>
      <c r="D3" s="72"/>
      <c r="E3" s="72"/>
    </row>
    <row r="4" spans="1:5">
      <c r="A4" s="76"/>
      <c r="B4" s="77"/>
      <c r="C4" s="77"/>
      <c r="D4" s="77"/>
      <c r="E4" s="77"/>
    </row>
    <row r="5" spans="1:5" ht="18">
      <c r="A5" s="78" t="s">
        <v>93</v>
      </c>
      <c r="B5" s="75"/>
      <c r="C5" s="75"/>
      <c r="D5" s="75"/>
      <c r="E5" s="75"/>
    </row>
    <row r="6" spans="1:5">
      <c r="A6" s="77" t="s">
        <v>105</v>
      </c>
      <c r="B6" s="77"/>
      <c r="C6" s="77"/>
      <c r="D6" s="77"/>
      <c r="E6" s="77"/>
    </row>
    <row r="7" spans="1:5">
      <c r="A7" s="77" t="s">
        <v>107</v>
      </c>
      <c r="B7" s="77"/>
      <c r="C7" s="77"/>
      <c r="D7" s="77"/>
      <c r="E7" s="77"/>
    </row>
    <row r="8" spans="1:5">
      <c r="A8" s="77" t="s">
        <v>106</v>
      </c>
      <c r="B8" s="77"/>
      <c r="C8" s="77"/>
      <c r="D8" s="77"/>
      <c r="E8" s="77"/>
    </row>
    <row r="9" spans="1:5" ht="10" customHeight="1">
      <c r="A9" s="77"/>
      <c r="B9" s="77"/>
      <c r="C9" s="77"/>
      <c r="D9" s="77"/>
      <c r="E9" s="79"/>
    </row>
    <row r="10" spans="1:5">
      <c r="A10" s="77" t="s">
        <v>108</v>
      </c>
      <c r="B10" s="77"/>
      <c r="C10" s="77"/>
      <c r="D10" s="77"/>
      <c r="E10" s="79"/>
    </row>
    <row r="11" spans="1:5">
      <c r="A11" s="81" t="s">
        <v>131</v>
      </c>
      <c r="B11" s="77"/>
      <c r="C11" s="77"/>
      <c r="D11" s="77"/>
      <c r="E11" s="79"/>
    </row>
    <row r="12" spans="1:5">
      <c r="A12" s="77" t="s">
        <v>109</v>
      </c>
      <c r="B12" s="77"/>
      <c r="C12" s="77"/>
      <c r="D12" s="77"/>
      <c r="E12" s="79"/>
    </row>
    <row r="13" spans="1:5" ht="10" customHeight="1">
      <c r="A13" s="77"/>
      <c r="B13" s="77"/>
      <c r="C13" s="77"/>
      <c r="D13" s="77"/>
      <c r="E13" s="77"/>
    </row>
    <row r="14" spans="1:5">
      <c r="A14" s="77" t="s">
        <v>102</v>
      </c>
      <c r="B14" s="77"/>
      <c r="C14" s="77"/>
      <c r="D14" s="77"/>
      <c r="E14" s="79"/>
    </row>
    <row r="15" spans="1:5" ht="10" customHeight="1">
      <c r="A15" s="77"/>
      <c r="B15" s="77"/>
      <c r="C15" s="77"/>
      <c r="D15" s="77"/>
      <c r="E15" s="79"/>
    </row>
    <row r="16" spans="1:5">
      <c r="A16" s="77" t="s">
        <v>100</v>
      </c>
      <c r="B16" s="77"/>
      <c r="C16" s="77"/>
      <c r="D16" s="77"/>
      <c r="E16" s="82" t="s">
        <v>101</v>
      </c>
    </row>
    <row r="17" spans="1:5" ht="10" customHeight="1">
      <c r="A17" s="77"/>
      <c r="B17" s="77"/>
      <c r="C17" s="77"/>
      <c r="D17" s="77"/>
      <c r="E17" s="77"/>
    </row>
    <row r="18" spans="1:5">
      <c r="A18" s="77" t="s">
        <v>94</v>
      </c>
      <c r="B18" s="77"/>
      <c r="C18" s="77"/>
      <c r="D18" s="90" t="s">
        <v>95</v>
      </c>
      <c r="E18" s="90"/>
    </row>
    <row r="19" spans="1:5" ht="18" customHeight="1">
      <c r="A19" s="76"/>
      <c r="B19" s="77"/>
      <c r="C19" s="77"/>
      <c r="D19" s="77"/>
      <c r="E19" s="77"/>
    </row>
    <row r="20" spans="1:5" ht="18" customHeight="1">
      <c r="A20" s="78" t="s">
        <v>96</v>
      </c>
      <c r="B20" s="75"/>
      <c r="C20" s="75"/>
      <c r="D20" s="75"/>
      <c r="E20" s="75"/>
    </row>
    <row r="21" spans="1:5">
      <c r="A21" s="77" t="s">
        <v>114</v>
      </c>
      <c r="B21" s="77"/>
      <c r="C21" s="77"/>
      <c r="D21" s="77"/>
      <c r="E21" s="77"/>
    </row>
    <row r="22" spans="1:5">
      <c r="A22" s="77"/>
      <c r="B22" s="81" t="s">
        <v>115</v>
      </c>
      <c r="C22" s="77"/>
      <c r="D22" s="77"/>
      <c r="E22" s="77"/>
    </row>
    <row r="23" spans="1:5">
      <c r="A23" s="77"/>
      <c r="B23" s="81" t="s">
        <v>116</v>
      </c>
      <c r="C23" s="77"/>
      <c r="D23" s="77"/>
      <c r="E23" s="77"/>
    </row>
    <row r="24" spans="1:5">
      <c r="A24" s="77"/>
      <c r="B24" s="81" t="s">
        <v>117</v>
      </c>
      <c r="C24" s="77"/>
      <c r="D24" s="77"/>
      <c r="E24" s="77"/>
    </row>
    <row r="25" spans="1:5" ht="10" customHeight="1">
      <c r="A25" s="77"/>
      <c r="B25" s="77"/>
      <c r="C25" s="77"/>
      <c r="D25" s="77"/>
      <c r="E25" s="79"/>
    </row>
    <row r="26" spans="1:5">
      <c r="A26" s="77" t="s">
        <v>110</v>
      </c>
      <c r="B26" s="77"/>
      <c r="C26" s="77"/>
      <c r="D26" s="77"/>
      <c r="E26" s="77"/>
    </row>
    <row r="27" spans="1:5">
      <c r="A27" s="77" t="s">
        <v>111</v>
      </c>
      <c r="B27" s="77"/>
      <c r="C27" s="77"/>
      <c r="D27" s="77"/>
      <c r="E27" s="77"/>
    </row>
    <row r="28" spans="1:5">
      <c r="A28" s="77" t="s">
        <v>112</v>
      </c>
      <c r="B28" s="77"/>
      <c r="C28" s="77"/>
      <c r="D28" s="77"/>
      <c r="E28" s="77"/>
    </row>
    <row r="29" spans="1:5" ht="10" customHeight="1">
      <c r="A29" s="77"/>
      <c r="B29" s="77"/>
      <c r="C29" s="77"/>
      <c r="D29" s="77"/>
      <c r="E29" s="79"/>
    </row>
    <row r="30" spans="1:5">
      <c r="A30" s="83" t="s">
        <v>118</v>
      </c>
      <c r="B30" s="77"/>
      <c r="C30" s="77"/>
      <c r="D30" s="77"/>
      <c r="E30" s="77"/>
    </row>
    <row r="31" spans="1:5">
      <c r="A31" s="83" t="s">
        <v>119</v>
      </c>
      <c r="B31" s="77"/>
      <c r="C31" s="77"/>
      <c r="D31" s="77"/>
      <c r="E31" s="77"/>
    </row>
    <row r="32" spans="1:5">
      <c r="A32" s="83" t="s">
        <v>120</v>
      </c>
      <c r="B32" s="77"/>
      <c r="C32" s="77"/>
      <c r="D32" s="77"/>
      <c r="E32" s="77"/>
    </row>
    <row r="33" spans="1:5" ht="10" customHeight="1">
      <c r="A33" s="77"/>
      <c r="B33" s="77"/>
      <c r="C33" s="77"/>
      <c r="D33" s="77"/>
      <c r="E33" s="79"/>
    </row>
    <row r="34" spans="1:5">
      <c r="A34" s="77" t="s">
        <v>127</v>
      </c>
      <c r="B34" s="77"/>
      <c r="C34" s="77"/>
      <c r="D34" s="77"/>
      <c r="E34" s="77"/>
    </row>
    <row r="35" spans="1:5">
      <c r="A35" s="77" t="s">
        <v>130</v>
      </c>
      <c r="B35" s="77"/>
      <c r="C35" s="77"/>
      <c r="D35" s="77"/>
      <c r="E35" s="77"/>
    </row>
    <row r="36" spans="1:5" ht="18" customHeight="1">
      <c r="A36" s="76"/>
      <c r="B36" s="77"/>
      <c r="C36" s="77"/>
      <c r="D36" s="77"/>
      <c r="E36" s="77"/>
    </row>
    <row r="37" spans="1:5" ht="18" customHeight="1">
      <c r="A37" s="78" t="s">
        <v>103</v>
      </c>
      <c r="B37" s="75"/>
      <c r="C37" s="75"/>
      <c r="D37" s="75"/>
      <c r="E37" s="75"/>
    </row>
    <row r="38" spans="1:5">
      <c r="A38" s="83" t="s">
        <v>125</v>
      </c>
      <c r="B38" s="83"/>
      <c r="C38" s="83"/>
      <c r="D38" s="83"/>
      <c r="E38" s="83"/>
    </row>
    <row r="39" spans="1:5" ht="10" customHeight="1">
      <c r="A39" s="77"/>
      <c r="B39" s="77"/>
      <c r="C39" s="77"/>
      <c r="D39" s="77"/>
      <c r="E39" s="79"/>
    </row>
    <row r="40" spans="1:5">
      <c r="A40" s="77" t="s">
        <v>128</v>
      </c>
      <c r="B40" s="81"/>
      <c r="C40" s="77"/>
      <c r="D40" s="77"/>
      <c r="E40" s="77"/>
    </row>
    <row r="41" spans="1:5">
      <c r="A41" s="77" t="s">
        <v>129</v>
      </c>
      <c r="B41" s="81"/>
      <c r="C41" s="77"/>
      <c r="D41" s="77"/>
      <c r="E41" s="77"/>
    </row>
    <row r="42" spans="1:5" ht="18" customHeight="1">
      <c r="A42" s="76"/>
      <c r="B42" s="77"/>
      <c r="C42" s="77"/>
      <c r="D42" s="77"/>
      <c r="E42" s="77"/>
    </row>
    <row r="43" spans="1:5" ht="18">
      <c r="A43" s="78" t="s">
        <v>104</v>
      </c>
      <c r="B43" s="75"/>
      <c r="C43" s="75"/>
      <c r="D43" s="75"/>
      <c r="E43" s="75"/>
    </row>
    <row r="44" spans="1:5">
      <c r="A44" s="73" t="s">
        <v>113</v>
      </c>
      <c r="B44" s="72"/>
      <c r="C44" s="80"/>
    </row>
    <row r="45" spans="1:5">
      <c r="A45" s="73" t="s">
        <v>122</v>
      </c>
      <c r="B45" s="72"/>
      <c r="C45" s="80"/>
    </row>
    <row r="46" spans="1:5" ht="10" customHeight="1">
      <c r="A46" s="77"/>
      <c r="B46" s="77"/>
      <c r="C46" s="77"/>
      <c r="D46" s="77"/>
      <c r="E46" s="79"/>
    </row>
    <row r="47" spans="1:5">
      <c r="A47" s="73" t="s">
        <v>123</v>
      </c>
      <c r="B47" s="72"/>
      <c r="C47" s="86"/>
    </row>
    <row r="48" spans="1:5">
      <c r="A48" s="73" t="s">
        <v>126</v>
      </c>
      <c r="B48" s="72"/>
      <c r="C48" s="86"/>
    </row>
    <row r="49" spans="1:5">
      <c r="A49" s="73" t="s">
        <v>124</v>
      </c>
      <c r="B49" s="72"/>
      <c r="C49" s="86"/>
    </row>
    <row r="50" spans="1:5" ht="9.75" customHeight="1">
      <c r="A50" s="77"/>
      <c r="B50" s="77"/>
      <c r="C50" s="77"/>
      <c r="D50" s="77"/>
      <c r="E50" s="77"/>
    </row>
    <row r="51" spans="1:5">
      <c r="A51" s="77" t="s">
        <v>132</v>
      </c>
      <c r="B51" s="77"/>
      <c r="C51" s="77"/>
      <c r="D51" s="77"/>
      <c r="E51" s="77"/>
    </row>
    <row r="52" spans="1:5">
      <c r="A52" s="77"/>
      <c r="B52" s="81" t="s">
        <v>134</v>
      </c>
      <c r="C52" s="77"/>
      <c r="D52" s="77"/>
      <c r="E52" s="77"/>
    </row>
    <row r="53" spans="1:5">
      <c r="A53" s="77"/>
      <c r="B53" s="87" t="s">
        <v>133</v>
      </c>
      <c r="C53" s="77"/>
      <c r="D53" s="77"/>
      <c r="E53" s="77"/>
    </row>
    <row r="54" spans="1:5">
      <c r="A54" s="77"/>
      <c r="B54" s="81" t="s">
        <v>135</v>
      </c>
      <c r="C54" s="77"/>
      <c r="D54" s="77"/>
      <c r="E54" s="77"/>
    </row>
    <row r="55" spans="1:5">
      <c r="A55" s="77"/>
      <c r="B55" s="81" t="s">
        <v>136</v>
      </c>
      <c r="C55" s="77"/>
      <c r="D55" s="77"/>
      <c r="E55" s="77"/>
    </row>
    <row r="56" spans="1:5">
      <c r="A56" s="77"/>
      <c r="B56" s="81" t="s">
        <v>138</v>
      </c>
      <c r="C56" s="77"/>
      <c r="D56" s="77"/>
      <c r="E56" s="77"/>
    </row>
    <row r="57" spans="1:5">
      <c r="A57" s="77"/>
      <c r="B57" s="81" t="s">
        <v>137</v>
      </c>
      <c r="C57" s="77"/>
      <c r="D57" s="77"/>
      <c r="E57" s="77"/>
    </row>
    <row r="58" spans="1:5" ht="18" customHeight="1">
      <c r="A58" s="76"/>
      <c r="B58" s="88" t="s">
        <v>140</v>
      </c>
      <c r="E58" s="77"/>
    </row>
    <row r="59" spans="1:5" ht="17.5">
      <c r="A59" s="88"/>
      <c r="B59" s="88" t="s">
        <v>141</v>
      </c>
      <c r="C59" s="88"/>
      <c r="D59" s="88"/>
      <c r="E59" s="75"/>
    </row>
    <row r="60" spans="1:5">
      <c r="A60" s="88"/>
      <c r="B60" s="88"/>
      <c r="C60" s="88"/>
      <c r="D60" s="88"/>
    </row>
    <row r="61" spans="1:5" ht="18">
      <c r="A61" s="78" t="s">
        <v>97</v>
      </c>
      <c r="B61" s="75"/>
      <c r="C61" s="75"/>
      <c r="D61" s="75"/>
    </row>
    <row r="62" spans="1:5">
      <c r="A62" s="73" t="s">
        <v>98</v>
      </c>
      <c r="B62" s="72"/>
      <c r="C62" s="89" t="s">
        <v>99</v>
      </c>
    </row>
  </sheetData>
  <mergeCells count="1">
    <mergeCell ref="D18:E18"/>
  </mergeCells>
  <hyperlinks>
    <hyperlink ref="D18" r:id="rId1" location="scottishlocalgovernmentfinancialstatistics" xr:uid="{00000000-0004-0000-0100-000001000000}"/>
    <hyperlink ref="E16" r:id="rId2" xr:uid="{00000000-0004-0000-0100-000002000000}"/>
    <hyperlink ref="C62" r:id="rId3" xr:uid="{E4473C64-22D4-4D3B-AC23-D5B88D1567DB}"/>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8DB4E2"/>
    <pageSetUpPr fitToPage="1"/>
  </sheetPr>
  <dimension ref="B1:V70"/>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4" customWidth="1"/>
    <col min="2" max="2" width="53.453125" style="34" customWidth="1"/>
    <col min="3" max="4" width="13.453125" style="34" customWidth="1"/>
    <col min="5" max="5" width="12.81640625" style="34" customWidth="1"/>
    <col min="6" max="6" width="10.7265625" style="34" customWidth="1"/>
    <col min="7" max="7" width="11.1796875" style="34" customWidth="1"/>
    <col min="8" max="9" width="12.453125" style="34" customWidth="1"/>
    <col min="10" max="10" width="13" style="34" customWidth="1"/>
    <col min="11" max="11" width="13.26953125" style="34" customWidth="1"/>
    <col min="12" max="12" width="3.26953125" style="34" customWidth="1"/>
    <col min="13" max="14" width="10.81640625" style="34" customWidth="1"/>
    <col min="15" max="15" width="3.26953125" style="34" customWidth="1"/>
    <col min="16" max="17" width="11.1796875" style="34" customWidth="1"/>
    <col min="18" max="18" width="10" style="34" customWidth="1"/>
    <col min="19" max="19" width="3.26953125" style="34" customWidth="1"/>
    <col min="20" max="20" width="10.81640625" style="34" customWidth="1"/>
    <col min="21" max="16384" width="9.1796875" style="34"/>
  </cols>
  <sheetData>
    <row r="1" spans="2:20" s="1" customFormat="1" ht="20.149999999999999" customHeight="1">
      <c r="B1" s="2" t="s">
        <v>0</v>
      </c>
      <c r="C1" s="99"/>
      <c r="D1" s="99"/>
      <c r="F1" s="11"/>
      <c r="G1" s="11"/>
      <c r="H1" s="11"/>
      <c r="I1" s="11"/>
      <c r="J1" s="11"/>
    </row>
    <row r="2" spans="2:20" s="1" customFormat="1" ht="20.149999999999999" customHeight="1">
      <c r="B2" s="2" t="s">
        <v>89</v>
      </c>
    </row>
    <row r="3" spans="2:20" s="1" customFormat="1" ht="20.149999999999999" customHeight="1">
      <c r="B3" s="3" t="s">
        <v>18</v>
      </c>
      <c r="C3" s="100" t="s">
        <v>1</v>
      </c>
      <c r="D3" s="100"/>
      <c r="E3" s="4">
        <f>COUNT(N9:N40)-COUNTIF(N9:N40,"=0")+COUNTIF(T9:T21,"FAIL")+COUNTIF(M36:M54,"FAIL")</f>
        <v>0</v>
      </c>
      <c r="F3" s="101" t="s">
        <v>2</v>
      </c>
      <c r="G3" s="101"/>
      <c r="H3" s="5" t="s">
        <v>3</v>
      </c>
    </row>
    <row r="4" spans="2:20" s="6" customFormat="1" ht="12.75" customHeight="1">
      <c r="B4" s="7"/>
      <c r="C4" s="8"/>
      <c r="K4" s="9"/>
      <c r="L4" s="9"/>
      <c r="O4" s="9"/>
      <c r="P4" s="9"/>
      <c r="Q4" s="9"/>
      <c r="S4" s="9"/>
    </row>
    <row r="5" spans="2:20" s="6" customFormat="1" ht="12.75" customHeight="1">
      <c r="B5" s="7"/>
      <c r="C5" s="8"/>
      <c r="K5" s="9" t="s">
        <v>4</v>
      </c>
      <c r="L5" s="9"/>
      <c r="O5" s="9"/>
      <c r="P5" s="9"/>
      <c r="Q5" s="9"/>
      <c r="S5" s="9"/>
    </row>
    <row r="6" spans="2:20" ht="18" customHeight="1">
      <c r="B6" s="32" t="s">
        <v>12</v>
      </c>
      <c r="C6" s="102" t="s">
        <v>47</v>
      </c>
      <c r="D6" s="103"/>
      <c r="E6" s="103"/>
      <c r="F6" s="103"/>
      <c r="G6" s="104"/>
      <c r="H6" s="105" t="s">
        <v>48</v>
      </c>
      <c r="I6" s="106"/>
      <c r="J6" s="107"/>
      <c r="K6" s="97" t="s">
        <v>49</v>
      </c>
      <c r="L6" s="33"/>
      <c r="M6" s="92" t="s">
        <v>43</v>
      </c>
      <c r="N6" s="92" t="s">
        <v>5</v>
      </c>
      <c r="O6" s="33"/>
      <c r="P6" s="93" t="s">
        <v>59</v>
      </c>
      <c r="Q6" s="95" t="s">
        <v>60</v>
      </c>
      <c r="R6" s="97" t="s">
        <v>54</v>
      </c>
      <c r="S6" s="33"/>
      <c r="T6" s="92" t="s">
        <v>61</v>
      </c>
    </row>
    <row r="7" spans="2:20" ht="51" customHeight="1">
      <c r="B7" s="35" t="s">
        <v>13</v>
      </c>
      <c r="C7" s="68" t="s">
        <v>50</v>
      </c>
      <c r="D7" s="68" t="s">
        <v>51</v>
      </c>
      <c r="E7" s="68" t="s">
        <v>52</v>
      </c>
      <c r="F7" s="68" t="s">
        <v>53</v>
      </c>
      <c r="G7" s="67" t="s">
        <v>54</v>
      </c>
      <c r="H7" s="68" t="s">
        <v>55</v>
      </c>
      <c r="I7" s="68" t="s">
        <v>56</v>
      </c>
      <c r="J7" s="67" t="s">
        <v>57</v>
      </c>
      <c r="K7" s="108"/>
      <c r="L7" s="33"/>
      <c r="M7" s="92"/>
      <c r="N7" s="92"/>
      <c r="O7" s="33"/>
      <c r="P7" s="94"/>
      <c r="Q7" s="96"/>
      <c r="R7" s="98"/>
      <c r="S7" s="33"/>
      <c r="T7" s="92"/>
    </row>
    <row r="8" spans="2:20" s="37" customFormat="1" ht="16" customHeight="1">
      <c r="B8" s="36" t="s">
        <v>46</v>
      </c>
    </row>
    <row r="9" spans="2:20" s="37" customFormat="1" ht="16" customHeight="1">
      <c r="B9" s="38" t="s">
        <v>44</v>
      </c>
      <c r="C9" s="51">
        <v>465</v>
      </c>
      <c r="D9" s="51">
        <v>2568</v>
      </c>
      <c r="E9" s="51">
        <v>2337</v>
      </c>
      <c r="F9" s="51">
        <v>466</v>
      </c>
      <c r="G9" s="53">
        <f>SUM(C9:F9)</f>
        <v>5836</v>
      </c>
      <c r="H9" s="51">
        <v>536</v>
      </c>
      <c r="I9" s="51">
        <v>0</v>
      </c>
      <c r="J9" s="53">
        <f>SUM(H9:I9)</f>
        <v>536</v>
      </c>
      <c r="K9" s="41">
        <f>SUM(G9,J9)</f>
        <v>6372</v>
      </c>
      <c r="M9" s="54">
        <v>6372</v>
      </c>
      <c r="N9" s="54">
        <f>M9-K9</f>
        <v>0</v>
      </c>
      <c r="P9" s="51">
        <v>0</v>
      </c>
      <c r="Q9" s="51">
        <v>5836</v>
      </c>
      <c r="R9" s="41">
        <f>SUM(P9:Q9)</f>
        <v>5836</v>
      </c>
      <c r="T9" s="57" t="str">
        <f>IF(R9=G9, "PASS", "FAIL")</f>
        <v>PASS</v>
      </c>
    </row>
    <row r="10" spans="2:20" s="37" customFormat="1" ht="16" customHeight="1">
      <c r="B10" s="38" t="s">
        <v>83</v>
      </c>
      <c r="C10" s="40"/>
      <c r="D10" s="40"/>
      <c r="E10" s="40"/>
      <c r="F10" s="40"/>
      <c r="G10" s="40"/>
      <c r="H10" s="40"/>
      <c r="I10" s="40"/>
      <c r="J10" s="40"/>
      <c r="K10" s="40"/>
      <c r="M10" s="55"/>
      <c r="N10" s="56"/>
      <c r="P10" s="40"/>
      <c r="Q10" s="40"/>
      <c r="R10" s="39"/>
      <c r="T10" s="60"/>
    </row>
    <row r="11" spans="2:20" s="37" customFormat="1" ht="16" customHeight="1">
      <c r="B11" s="38" t="s">
        <v>79</v>
      </c>
      <c r="C11" s="51">
        <v>-13</v>
      </c>
      <c r="D11" s="51">
        <v>-208</v>
      </c>
      <c r="E11" s="51">
        <v>-545</v>
      </c>
      <c r="F11" s="51">
        <v>-80</v>
      </c>
      <c r="G11" s="53">
        <f>SUM(C11:F11)</f>
        <v>-846</v>
      </c>
      <c r="H11" s="51">
        <v>0</v>
      </c>
      <c r="I11" s="51">
        <v>0</v>
      </c>
      <c r="J11" s="53">
        <f>SUM(H11:I11)</f>
        <v>0</v>
      </c>
      <c r="K11" s="41">
        <f>SUM(G11,J11)</f>
        <v>-846</v>
      </c>
      <c r="M11" s="54">
        <v>-846</v>
      </c>
      <c r="N11" s="54">
        <f>M11-K11</f>
        <v>0</v>
      </c>
      <c r="P11" s="51">
        <v>0</v>
      </c>
      <c r="Q11" s="51">
        <v>-846</v>
      </c>
      <c r="R11" s="41">
        <f>SUM(P11:Q11)</f>
        <v>-846</v>
      </c>
      <c r="T11" s="57" t="str">
        <f>IF(R11=G11, "PASS", "FAIL")</f>
        <v>PASS</v>
      </c>
    </row>
    <row r="12" spans="2:20" s="37" customFormat="1" ht="16" customHeight="1">
      <c r="B12" s="38" t="s">
        <v>80</v>
      </c>
      <c r="C12" s="51">
        <v>13000</v>
      </c>
      <c r="D12" s="51">
        <v>57844</v>
      </c>
      <c r="E12" s="51">
        <v>62172</v>
      </c>
      <c r="F12" s="51">
        <v>19867</v>
      </c>
      <c r="G12" s="53">
        <f>SUM(C12:F12)</f>
        <v>152883</v>
      </c>
      <c r="H12" s="51">
        <v>2766</v>
      </c>
      <c r="I12" s="51">
        <v>0</v>
      </c>
      <c r="J12" s="53">
        <f>SUM(H12:I12)</f>
        <v>2766</v>
      </c>
      <c r="K12" s="41">
        <f>SUM(G12,J12)</f>
        <v>155649</v>
      </c>
      <c r="M12" s="54">
        <f>M13-SUM(M9,M11)</f>
        <v>155649</v>
      </c>
      <c r="N12" s="54">
        <f>M12-K12</f>
        <v>0</v>
      </c>
      <c r="P12" s="51">
        <v>99868</v>
      </c>
      <c r="Q12" s="51">
        <v>53015</v>
      </c>
      <c r="R12" s="41">
        <f>SUM(P12:Q12)</f>
        <v>152883</v>
      </c>
      <c r="T12" s="57" t="str">
        <f>IF(R12=G12, "PASS", "FAIL")</f>
        <v>PASS</v>
      </c>
    </row>
    <row r="13" spans="2:20" s="37" customFormat="1" ht="16" customHeight="1">
      <c r="B13" s="42" t="s">
        <v>6</v>
      </c>
      <c r="C13" s="41">
        <f t="shared" ref="C13:K13" si="0">SUM(C9,C11:C12)</f>
        <v>13452</v>
      </c>
      <c r="D13" s="41">
        <f t="shared" si="0"/>
        <v>60204</v>
      </c>
      <c r="E13" s="41">
        <f t="shared" si="0"/>
        <v>63964</v>
      </c>
      <c r="F13" s="41">
        <f t="shared" si="0"/>
        <v>20253</v>
      </c>
      <c r="G13" s="41">
        <f t="shared" si="0"/>
        <v>157873</v>
      </c>
      <c r="H13" s="41">
        <f t="shared" si="0"/>
        <v>3302</v>
      </c>
      <c r="I13" s="41">
        <f t="shared" si="0"/>
        <v>0</v>
      </c>
      <c r="J13" s="41">
        <f t="shared" si="0"/>
        <v>3302</v>
      </c>
      <c r="K13" s="41">
        <f t="shared" si="0"/>
        <v>161175</v>
      </c>
      <c r="M13" s="45">
        <v>161175</v>
      </c>
      <c r="N13" s="45">
        <f>M13-K13</f>
        <v>0</v>
      </c>
      <c r="P13" s="41">
        <f>SUM(P9,P11:P12)</f>
        <v>99868</v>
      </c>
      <c r="Q13" s="41">
        <f>SUM(Q9,Q11:Q12)</f>
        <v>58005</v>
      </c>
      <c r="R13" s="41">
        <f>SUM(R9,R11:R12)</f>
        <v>157873</v>
      </c>
    </row>
    <row r="14" spans="2:20" s="37" customFormat="1" ht="12.75" customHeight="1"/>
    <row r="15" spans="2:20" s="37" customFormat="1" ht="16" customHeight="1">
      <c r="B15" s="42" t="s">
        <v>81</v>
      </c>
      <c r="C15" s="41">
        <f t="shared" ref="C15:K15" si="1">C13+C18</f>
        <v>13452</v>
      </c>
      <c r="D15" s="41">
        <f t="shared" si="1"/>
        <v>60148</v>
      </c>
      <c r="E15" s="41">
        <f t="shared" si="1"/>
        <v>63901</v>
      </c>
      <c r="F15" s="41">
        <f t="shared" si="1"/>
        <v>20054</v>
      </c>
      <c r="G15" s="41">
        <f t="shared" si="1"/>
        <v>157555</v>
      </c>
      <c r="H15" s="41">
        <f t="shared" si="1"/>
        <v>3302</v>
      </c>
      <c r="I15" s="41">
        <f t="shared" si="1"/>
        <v>0</v>
      </c>
      <c r="J15" s="41">
        <f t="shared" si="1"/>
        <v>3302</v>
      </c>
      <c r="K15" s="41">
        <f t="shared" si="1"/>
        <v>160857</v>
      </c>
      <c r="P15" s="41">
        <f>P13+P18</f>
        <v>99868</v>
      </c>
      <c r="Q15" s="41">
        <f>Q13+Q18</f>
        <v>57687</v>
      </c>
      <c r="R15" s="41">
        <f>R13+R18</f>
        <v>157555</v>
      </c>
    </row>
    <row r="16" spans="2:20" s="37" customFormat="1" ht="12.75" customHeight="1"/>
    <row r="17" spans="2:22" s="37" customFormat="1" ht="16" customHeight="1">
      <c r="B17" s="36" t="s">
        <v>45</v>
      </c>
    </row>
    <row r="18" spans="2:22" s="37" customFormat="1" ht="16" customHeight="1">
      <c r="B18" s="38" t="s">
        <v>76</v>
      </c>
      <c r="C18" s="51">
        <v>0</v>
      </c>
      <c r="D18" s="51">
        <v>-56</v>
      </c>
      <c r="E18" s="51">
        <v>-63</v>
      </c>
      <c r="F18" s="51">
        <v>-199</v>
      </c>
      <c r="G18" s="53">
        <f>SUM(C18:F18)</f>
        <v>-318</v>
      </c>
      <c r="H18" s="51">
        <v>0</v>
      </c>
      <c r="I18" s="51">
        <v>0</v>
      </c>
      <c r="J18" s="53">
        <f>SUM(H18:I18)</f>
        <v>0</v>
      </c>
      <c r="K18" s="41">
        <f>SUM(G18,J18)</f>
        <v>-318</v>
      </c>
      <c r="M18" s="54">
        <v>-318</v>
      </c>
      <c r="N18" s="54">
        <f>M18-K18</f>
        <v>0</v>
      </c>
      <c r="P18" s="51">
        <v>0</v>
      </c>
      <c r="Q18" s="51">
        <v>-318</v>
      </c>
      <c r="R18" s="41">
        <f>SUM(P18:Q18)</f>
        <v>-318</v>
      </c>
      <c r="T18" s="57" t="str">
        <f>IF(R18=G18, "PASS", "FAIL")</f>
        <v>PASS</v>
      </c>
    </row>
    <row r="19" spans="2:22" s="37" customFormat="1" ht="16" customHeight="1">
      <c r="B19" s="65" t="s">
        <v>77</v>
      </c>
      <c r="C19" s="40"/>
      <c r="D19" s="40"/>
      <c r="E19" s="40"/>
      <c r="F19" s="40"/>
      <c r="G19" s="40"/>
      <c r="H19" s="40"/>
      <c r="I19" s="40"/>
      <c r="J19" s="40"/>
      <c r="K19" s="39"/>
      <c r="M19" s="55"/>
      <c r="N19" s="55"/>
      <c r="P19" s="40"/>
      <c r="Q19" s="40"/>
      <c r="R19" s="39"/>
      <c r="T19" s="61"/>
    </row>
    <row r="20" spans="2:22" s="37" customFormat="1" ht="16" customHeight="1">
      <c r="B20" s="38" t="s">
        <v>70</v>
      </c>
      <c r="C20" s="51">
        <v>0</v>
      </c>
      <c r="D20" s="51">
        <v>0</v>
      </c>
      <c r="E20" s="51">
        <v>0</v>
      </c>
      <c r="F20" s="51">
        <v>0</v>
      </c>
      <c r="G20" s="53">
        <f>SUM(C20:F20)</f>
        <v>0</v>
      </c>
      <c r="H20" s="51">
        <v>0</v>
      </c>
      <c r="I20" s="51">
        <v>0</v>
      </c>
      <c r="J20" s="53">
        <f>SUM(H20:I20)</f>
        <v>0</v>
      </c>
      <c r="K20" s="41">
        <f>SUM(G20,J20)</f>
        <v>0</v>
      </c>
      <c r="M20" s="54">
        <v>0</v>
      </c>
      <c r="N20" s="54">
        <f>M20-K20</f>
        <v>0</v>
      </c>
      <c r="P20" s="51">
        <v>0</v>
      </c>
      <c r="Q20" s="51">
        <v>0</v>
      </c>
      <c r="R20" s="41">
        <f>SUM(P20:Q20)</f>
        <v>0</v>
      </c>
      <c r="T20" s="57" t="str">
        <f>IF(R20=G20, "PASS", "FAIL")</f>
        <v>PASS</v>
      </c>
    </row>
    <row r="21" spans="2:22" s="37" customFormat="1" ht="16" customHeight="1">
      <c r="B21" s="38" t="s">
        <v>82</v>
      </c>
      <c r="C21" s="51">
        <v>-4571</v>
      </c>
      <c r="D21" s="51">
        <v>-3884</v>
      </c>
      <c r="E21" s="51">
        <v>-4689</v>
      </c>
      <c r="F21" s="51">
        <v>-494</v>
      </c>
      <c r="G21" s="53">
        <f>SUM(C21:F21)</f>
        <v>-13638</v>
      </c>
      <c r="H21" s="51">
        <v>-263</v>
      </c>
      <c r="I21" s="51">
        <v>0</v>
      </c>
      <c r="J21" s="53">
        <f>SUM(H21:I21)</f>
        <v>-263</v>
      </c>
      <c r="K21" s="41">
        <f>SUM(G21,J21)</f>
        <v>-13901</v>
      </c>
      <c r="M21" s="54">
        <f>M22-M18-M20</f>
        <v>-13901</v>
      </c>
      <c r="N21" s="54">
        <f>M21-K21</f>
        <v>0</v>
      </c>
      <c r="P21" s="51">
        <v>-9325</v>
      </c>
      <c r="Q21" s="51">
        <v>-4313</v>
      </c>
      <c r="R21" s="41">
        <f>SUM(P21:Q21)</f>
        <v>-13638</v>
      </c>
      <c r="T21" s="57" t="str">
        <f>IF(R21=G21, "PASS", "FAIL")</f>
        <v>PASS</v>
      </c>
    </row>
    <row r="22" spans="2:22" s="37" customFormat="1" ht="16" customHeight="1">
      <c r="B22" s="42" t="s">
        <v>9</v>
      </c>
      <c r="C22" s="41">
        <f t="shared" ref="C22:K22" si="2">SUM(C18,C20:C21)</f>
        <v>-4571</v>
      </c>
      <c r="D22" s="41">
        <f t="shared" si="2"/>
        <v>-3940</v>
      </c>
      <c r="E22" s="41">
        <f t="shared" si="2"/>
        <v>-4752</v>
      </c>
      <c r="F22" s="41">
        <f t="shared" si="2"/>
        <v>-693</v>
      </c>
      <c r="G22" s="41">
        <f t="shared" si="2"/>
        <v>-13956</v>
      </c>
      <c r="H22" s="41">
        <f t="shared" si="2"/>
        <v>-263</v>
      </c>
      <c r="I22" s="41">
        <f t="shared" si="2"/>
        <v>0</v>
      </c>
      <c r="J22" s="41">
        <f t="shared" si="2"/>
        <v>-263</v>
      </c>
      <c r="K22" s="41">
        <f t="shared" si="2"/>
        <v>-14219</v>
      </c>
      <c r="M22" s="45">
        <v>-14219</v>
      </c>
      <c r="N22" s="45">
        <f>M22-K22</f>
        <v>0</v>
      </c>
      <c r="P22" s="41">
        <f>SUM(P18,P20:P21)</f>
        <v>-9325</v>
      </c>
      <c r="Q22" s="41">
        <f>SUM(Q18,Q20:Q21)</f>
        <v>-4631</v>
      </c>
      <c r="R22" s="41">
        <f>SUM(R18,R20:R21)</f>
        <v>-13956</v>
      </c>
    </row>
    <row r="23" spans="2:22" s="37" customFormat="1" ht="12.75" customHeight="1"/>
    <row r="24" spans="2:22" s="37" customFormat="1" ht="16" customHeight="1">
      <c r="B24" s="42" t="s">
        <v>78</v>
      </c>
      <c r="C24" s="41">
        <f t="shared" ref="C24:K24" si="3">C22-C18</f>
        <v>-4571</v>
      </c>
      <c r="D24" s="41">
        <f t="shared" si="3"/>
        <v>-3884</v>
      </c>
      <c r="E24" s="41">
        <f t="shared" si="3"/>
        <v>-4689</v>
      </c>
      <c r="F24" s="41">
        <f t="shared" si="3"/>
        <v>-494</v>
      </c>
      <c r="G24" s="41">
        <f t="shared" si="3"/>
        <v>-13638</v>
      </c>
      <c r="H24" s="41">
        <f t="shared" si="3"/>
        <v>-263</v>
      </c>
      <c r="I24" s="41">
        <f t="shared" si="3"/>
        <v>0</v>
      </c>
      <c r="J24" s="41">
        <f t="shared" si="3"/>
        <v>-263</v>
      </c>
      <c r="K24" s="41">
        <f t="shared" si="3"/>
        <v>-13901</v>
      </c>
      <c r="P24" s="41">
        <f>P22-P18</f>
        <v>-9325</v>
      </c>
      <c r="Q24" s="41">
        <f>Q22-Q18</f>
        <v>-4313</v>
      </c>
      <c r="R24" s="41">
        <f>R22-R18</f>
        <v>-13638</v>
      </c>
    </row>
    <row r="25" spans="2:22" s="37" customFormat="1" ht="12.75" customHeight="1"/>
    <row r="26" spans="2:22" s="37" customFormat="1" ht="16" customHeight="1">
      <c r="B26" s="43" t="s">
        <v>7</v>
      </c>
      <c r="C26" s="44">
        <f t="shared" ref="C26:K26" si="4">C13+C22</f>
        <v>8881</v>
      </c>
      <c r="D26" s="44">
        <f t="shared" si="4"/>
        <v>56264</v>
      </c>
      <c r="E26" s="44">
        <f t="shared" si="4"/>
        <v>59212</v>
      </c>
      <c r="F26" s="44">
        <f t="shared" si="4"/>
        <v>19560</v>
      </c>
      <c r="G26" s="44">
        <f t="shared" si="4"/>
        <v>143917</v>
      </c>
      <c r="H26" s="44">
        <f t="shared" si="4"/>
        <v>3039</v>
      </c>
      <c r="I26" s="44">
        <f t="shared" si="4"/>
        <v>0</v>
      </c>
      <c r="J26" s="44">
        <f t="shared" si="4"/>
        <v>3039</v>
      </c>
      <c r="K26" s="44">
        <f t="shared" si="4"/>
        <v>146956</v>
      </c>
      <c r="M26" s="45">
        <v>146956</v>
      </c>
      <c r="N26" s="45">
        <f>M26-K26</f>
        <v>0</v>
      </c>
      <c r="P26" s="44">
        <f>P13+P22</f>
        <v>90543</v>
      </c>
      <c r="Q26" s="44">
        <f>Q13+Q22</f>
        <v>53374</v>
      </c>
      <c r="R26" s="44">
        <f>R13+R22</f>
        <v>143917</v>
      </c>
    </row>
    <row r="27" spans="2:22" s="37" customFormat="1" ht="12.75" customHeight="1"/>
    <row r="28" spans="2:22" s="37" customFormat="1" ht="16" customHeight="1">
      <c r="B28" s="34" t="s">
        <v>58</v>
      </c>
    </row>
    <row r="29" spans="2:22" s="37" customFormat="1" ht="16" customHeight="1">
      <c r="B29" s="46" t="s">
        <v>90</v>
      </c>
      <c r="C29" s="47">
        <v>11208</v>
      </c>
      <c r="D29" s="47">
        <v>57719</v>
      </c>
      <c r="E29" s="47">
        <v>60857</v>
      </c>
      <c r="F29" s="47">
        <v>19003</v>
      </c>
      <c r="G29" s="47">
        <v>148787</v>
      </c>
      <c r="H29" s="47">
        <v>3645</v>
      </c>
      <c r="I29" s="47">
        <v>71</v>
      </c>
      <c r="J29" s="47">
        <v>3716</v>
      </c>
      <c r="K29" s="47">
        <v>152503</v>
      </c>
      <c r="P29" s="47">
        <v>96901</v>
      </c>
      <c r="Q29" s="47">
        <v>51886</v>
      </c>
      <c r="R29" s="47">
        <v>148787</v>
      </c>
    </row>
    <row r="30" spans="2:22" s="37" customFormat="1" ht="16" customHeight="1">
      <c r="B30" s="46" t="s">
        <v>91</v>
      </c>
      <c r="C30" s="47">
        <v>-1576</v>
      </c>
      <c r="D30" s="47">
        <v>-4393</v>
      </c>
      <c r="E30" s="47">
        <v>-4941</v>
      </c>
      <c r="F30" s="47">
        <v>-367</v>
      </c>
      <c r="G30" s="47">
        <v>-11277</v>
      </c>
      <c r="H30" s="47">
        <v>-422</v>
      </c>
      <c r="I30" s="47">
        <v>0</v>
      </c>
      <c r="J30" s="47">
        <v>-422</v>
      </c>
      <c r="K30" s="47">
        <v>-11699</v>
      </c>
      <c r="P30" s="47">
        <v>-6660</v>
      </c>
      <c r="Q30" s="47">
        <v>-4617</v>
      </c>
      <c r="R30" s="47">
        <v>-11277</v>
      </c>
    </row>
    <row r="31" spans="2:22" s="37" customFormat="1" ht="16" customHeight="1">
      <c r="B31" s="46" t="s">
        <v>92</v>
      </c>
      <c r="C31" s="47">
        <v>9632</v>
      </c>
      <c r="D31" s="47">
        <v>53326</v>
      </c>
      <c r="E31" s="47">
        <v>55916</v>
      </c>
      <c r="F31" s="47">
        <v>18636</v>
      </c>
      <c r="G31" s="47">
        <v>137510</v>
      </c>
      <c r="H31" s="47">
        <v>3223</v>
      </c>
      <c r="I31" s="47">
        <v>71</v>
      </c>
      <c r="J31" s="47">
        <v>3294</v>
      </c>
      <c r="K31" s="47">
        <v>140804</v>
      </c>
      <c r="P31" s="47">
        <v>90241</v>
      </c>
      <c r="Q31" s="47">
        <v>47269</v>
      </c>
      <c r="R31" s="47">
        <v>137510</v>
      </c>
    </row>
    <row r="32" spans="2:22" s="1" customFormat="1" ht="12.75" customHeight="1">
      <c r="B32" s="16"/>
      <c r="C32" s="31">
        <v>2</v>
      </c>
      <c r="D32" s="31">
        <f t="shared" ref="D32:K32" si="5">C32+1</f>
        <v>3</v>
      </c>
      <c r="E32" s="31">
        <f t="shared" si="5"/>
        <v>4</v>
      </c>
      <c r="F32" s="31">
        <f t="shared" si="5"/>
        <v>5</v>
      </c>
      <c r="G32" s="31">
        <f t="shared" si="5"/>
        <v>6</v>
      </c>
      <c r="H32" s="31">
        <f t="shared" si="5"/>
        <v>7</v>
      </c>
      <c r="I32" s="31">
        <f t="shared" si="5"/>
        <v>8</v>
      </c>
      <c r="J32" s="31">
        <f t="shared" si="5"/>
        <v>9</v>
      </c>
      <c r="K32" s="31">
        <f t="shared" si="5"/>
        <v>10</v>
      </c>
      <c r="L32" s="17"/>
      <c r="M32" s="18"/>
      <c r="N32" s="19"/>
      <c r="O32" s="17"/>
      <c r="P32" s="31">
        <v>12</v>
      </c>
      <c r="Q32" s="31">
        <f>P32+1</f>
        <v>13</v>
      </c>
      <c r="R32" s="31">
        <f>Q32+1</f>
        <v>14</v>
      </c>
      <c r="S32" s="17"/>
      <c r="T32" s="20"/>
      <c r="U32" s="21"/>
      <c r="V32" s="21"/>
    </row>
    <row r="33" spans="2:19" s="1" customFormat="1" ht="18" customHeight="1">
      <c r="B33" s="22" t="s">
        <v>69</v>
      </c>
      <c r="C33" s="23"/>
      <c r="D33" s="23"/>
      <c r="E33" s="23"/>
      <c r="F33" s="23"/>
      <c r="G33" s="23"/>
      <c r="H33" s="23"/>
      <c r="I33" s="23"/>
      <c r="J33" s="23"/>
      <c r="K33" s="23"/>
      <c r="L33" s="23"/>
      <c r="O33" s="23"/>
      <c r="P33" s="23"/>
      <c r="Q33" s="23"/>
      <c r="R33" s="23"/>
      <c r="S33" s="23"/>
    </row>
    <row r="34" spans="2:19" s="1" customFormat="1" ht="6" customHeight="1">
      <c r="B34" s="24"/>
      <c r="C34" s="23"/>
      <c r="D34" s="23"/>
      <c r="E34" s="23"/>
      <c r="F34" s="23"/>
      <c r="G34" s="23"/>
      <c r="H34" s="23"/>
      <c r="I34" s="23"/>
      <c r="J34" s="23"/>
      <c r="K34" s="23"/>
      <c r="L34" s="23"/>
      <c r="M34" s="23"/>
      <c r="N34" s="29"/>
      <c r="O34" s="12"/>
    </row>
    <row r="35" spans="2:19" s="1" customFormat="1" ht="16" customHeight="1">
      <c r="B35" s="27" t="s">
        <v>71</v>
      </c>
      <c r="C35" s="28"/>
      <c r="D35" s="23"/>
      <c r="E35" s="23"/>
      <c r="F35" s="23"/>
      <c r="G35" s="23"/>
      <c r="H35" s="23"/>
      <c r="I35" s="23"/>
      <c r="J35" s="23"/>
      <c r="K35" s="23"/>
      <c r="L35" s="23"/>
      <c r="M35" s="26"/>
      <c r="N35" s="23"/>
      <c r="O35" s="23"/>
    </row>
    <row r="36" spans="2:19" s="37" customFormat="1" ht="16" customHeight="1">
      <c r="B36" s="38" t="s">
        <v>71</v>
      </c>
      <c r="C36" s="51">
        <v>0</v>
      </c>
      <c r="D36" s="51">
        <v>24</v>
      </c>
      <c r="E36" s="51">
        <v>313</v>
      </c>
      <c r="F36" s="40"/>
      <c r="G36" s="40"/>
      <c r="H36" s="40"/>
      <c r="I36" s="40"/>
      <c r="J36" s="40"/>
      <c r="K36" s="40"/>
      <c r="M36" s="57" t="s">
        <v>142</v>
      </c>
    </row>
    <row r="37" spans="2:19" s="1" customFormat="1" ht="6" customHeight="1">
      <c r="B37" s="24"/>
      <c r="C37" s="23"/>
      <c r="D37" s="23"/>
      <c r="E37" s="23"/>
      <c r="F37" s="23"/>
      <c r="G37" s="23"/>
      <c r="H37" s="23"/>
      <c r="I37" s="23"/>
      <c r="J37" s="23"/>
      <c r="K37" s="23"/>
      <c r="L37" s="23"/>
      <c r="M37" s="23"/>
      <c r="N37" s="29"/>
      <c r="O37" s="12"/>
    </row>
    <row r="38" spans="2:19" s="1" customFormat="1" ht="16" customHeight="1">
      <c r="B38" s="27" t="s">
        <v>84</v>
      </c>
      <c r="C38" s="28"/>
      <c r="D38" s="23"/>
      <c r="E38" s="23"/>
      <c r="F38" s="23"/>
      <c r="G38" s="23"/>
      <c r="H38" s="23"/>
      <c r="I38" s="23"/>
      <c r="J38" s="23"/>
      <c r="K38" s="23"/>
      <c r="L38" s="23"/>
      <c r="M38" s="26"/>
      <c r="N38" s="23"/>
      <c r="O38" s="23"/>
    </row>
    <row r="39" spans="2:19" s="37" customFormat="1" ht="16" customHeight="1">
      <c r="B39" s="38" t="s">
        <v>85</v>
      </c>
      <c r="C39" s="51">
        <v>1442</v>
      </c>
      <c r="D39" s="51">
        <v>37125</v>
      </c>
      <c r="E39" s="51">
        <v>39834</v>
      </c>
      <c r="F39" s="51">
        <v>5965</v>
      </c>
      <c r="G39" s="53">
        <f t="shared" ref="G39:G44" si="6">SUM(C39:F39)</f>
        <v>84366</v>
      </c>
      <c r="H39" s="51">
        <v>0</v>
      </c>
      <c r="I39" s="51">
        <v>0</v>
      </c>
      <c r="J39" s="53">
        <f>SUM(H39:I39)</f>
        <v>0</v>
      </c>
      <c r="K39" s="41">
        <f>G39+J39</f>
        <v>84366</v>
      </c>
      <c r="M39" s="54">
        <v>84366</v>
      </c>
      <c r="N39" s="54">
        <f>M39-K39</f>
        <v>0</v>
      </c>
    </row>
    <row r="40" spans="2:19" s="37" customFormat="1" ht="16" customHeight="1">
      <c r="B40" s="38" t="s">
        <v>88</v>
      </c>
      <c r="C40" s="51">
        <v>6200</v>
      </c>
      <c r="D40" s="51">
        <v>8450</v>
      </c>
      <c r="E40" s="51">
        <v>7923</v>
      </c>
      <c r="F40" s="51">
        <v>10398</v>
      </c>
      <c r="G40" s="53">
        <f t="shared" si="6"/>
        <v>32971</v>
      </c>
      <c r="H40" s="51">
        <v>2023</v>
      </c>
      <c r="I40" s="51">
        <v>0</v>
      </c>
      <c r="J40" s="53">
        <f>SUM(H40:I40)</f>
        <v>2023</v>
      </c>
      <c r="K40" s="41">
        <f>G40+J40</f>
        <v>34994</v>
      </c>
      <c r="M40" s="54">
        <v>34994</v>
      </c>
      <c r="N40" s="54">
        <f>M40-K40</f>
        <v>0</v>
      </c>
    </row>
    <row r="41" spans="2:19" s="37" customFormat="1" ht="16" customHeight="1">
      <c r="B41" s="38" t="s">
        <v>86</v>
      </c>
      <c r="C41" s="51">
        <v>324</v>
      </c>
      <c r="D41" s="51">
        <v>1943</v>
      </c>
      <c r="E41" s="51">
        <v>1777</v>
      </c>
      <c r="F41" s="51">
        <v>1063</v>
      </c>
      <c r="G41" s="53">
        <f t="shared" si="6"/>
        <v>5107</v>
      </c>
      <c r="H41" s="40"/>
      <c r="I41" s="40"/>
      <c r="J41" s="40"/>
      <c r="K41" s="41">
        <f>G41</f>
        <v>5107</v>
      </c>
    </row>
    <row r="42" spans="2:19" s="37" customFormat="1" ht="16" customHeight="1">
      <c r="B42" s="38" t="s">
        <v>62</v>
      </c>
      <c r="C42" s="51">
        <v>197</v>
      </c>
      <c r="D42" s="51">
        <v>3836</v>
      </c>
      <c r="E42" s="51">
        <v>2026</v>
      </c>
      <c r="F42" s="51">
        <v>6</v>
      </c>
      <c r="G42" s="53">
        <f t="shared" si="6"/>
        <v>6065</v>
      </c>
      <c r="H42" s="40"/>
      <c r="I42" s="40"/>
      <c r="J42" s="40"/>
      <c r="K42" s="41">
        <f>G42</f>
        <v>6065</v>
      </c>
    </row>
    <row r="43" spans="2:19" s="37" customFormat="1" ht="16" customHeight="1">
      <c r="B43" s="38" t="s">
        <v>63</v>
      </c>
      <c r="C43" s="51">
        <v>0</v>
      </c>
      <c r="D43" s="51">
        <v>0</v>
      </c>
      <c r="E43" s="51">
        <v>0</v>
      </c>
      <c r="F43" s="51">
        <v>19560</v>
      </c>
      <c r="G43" s="53">
        <f t="shared" si="6"/>
        <v>19560</v>
      </c>
      <c r="H43" s="40"/>
      <c r="I43" s="40"/>
      <c r="J43" s="40"/>
      <c r="K43" s="41">
        <f>G43</f>
        <v>19560</v>
      </c>
      <c r="M43" s="30" t="str">
        <f>IF(OR(SUM(C43:E43)&gt;P13, F43&gt;F13), "FAIL", "PASS")</f>
        <v>PASS</v>
      </c>
      <c r="N43" s="25"/>
    </row>
    <row r="44" spans="2:19" s="37" customFormat="1" ht="16" customHeight="1">
      <c r="B44" s="38" t="s">
        <v>64</v>
      </c>
      <c r="C44" s="51">
        <v>0</v>
      </c>
      <c r="D44" s="51">
        <v>242</v>
      </c>
      <c r="E44" s="51">
        <v>216</v>
      </c>
      <c r="F44" s="51">
        <v>1</v>
      </c>
      <c r="G44" s="53">
        <f t="shared" si="6"/>
        <v>459</v>
      </c>
      <c r="H44" s="40"/>
      <c r="I44" s="40"/>
      <c r="J44" s="40"/>
      <c r="K44" s="41">
        <f>G44</f>
        <v>459</v>
      </c>
      <c r="M44" s="62"/>
    </row>
    <row r="45" spans="2:19" s="1" customFormat="1" ht="6" customHeight="1">
      <c r="B45" s="24"/>
      <c r="C45" s="23"/>
      <c r="D45" s="23"/>
      <c r="E45" s="23"/>
      <c r="F45" s="23"/>
      <c r="G45" s="23"/>
      <c r="H45" s="23"/>
      <c r="I45" s="23"/>
      <c r="J45" s="23"/>
      <c r="K45" s="23"/>
      <c r="L45" s="23"/>
      <c r="M45" s="23"/>
      <c r="N45" s="29"/>
      <c r="O45" s="12"/>
    </row>
    <row r="46" spans="2:19" s="1" customFormat="1" ht="16" customHeight="1">
      <c r="B46" s="27" t="s">
        <v>45</v>
      </c>
      <c r="C46" s="28"/>
      <c r="D46" s="23"/>
      <c r="E46" s="23"/>
      <c r="F46" s="23"/>
      <c r="G46" s="23"/>
      <c r="H46" s="23"/>
      <c r="I46" s="23"/>
      <c r="J46" s="23"/>
      <c r="K46" s="23"/>
      <c r="L46" s="23"/>
      <c r="M46" s="26"/>
      <c r="N46" s="23"/>
      <c r="O46" s="23"/>
    </row>
    <row r="47" spans="2:19" s="37" customFormat="1" ht="16" customHeight="1">
      <c r="B47" s="38" t="s">
        <v>62</v>
      </c>
      <c r="C47" s="51">
        <v>0</v>
      </c>
      <c r="D47" s="51">
        <v>-756</v>
      </c>
      <c r="E47" s="51">
        <v>-1307</v>
      </c>
      <c r="F47" s="51">
        <v>0</v>
      </c>
      <c r="G47" s="53">
        <f>SUM(C47:F47)</f>
        <v>-2063</v>
      </c>
      <c r="H47" s="40"/>
      <c r="I47" s="40"/>
      <c r="J47" s="40"/>
      <c r="K47" s="41">
        <f>G47</f>
        <v>-2063</v>
      </c>
      <c r="M47" s="30" t="s">
        <v>142</v>
      </c>
      <c r="N47" s="25"/>
    </row>
    <row r="48" spans="2:19" s="1" customFormat="1" ht="6" customHeight="1">
      <c r="B48" s="24"/>
      <c r="C48" s="23"/>
      <c r="D48" s="23"/>
      <c r="E48" s="23"/>
      <c r="F48" s="23"/>
      <c r="G48" s="23"/>
      <c r="H48" s="23"/>
      <c r="I48" s="23"/>
      <c r="J48" s="23"/>
      <c r="K48" s="23"/>
      <c r="L48" s="23"/>
      <c r="M48" s="23"/>
      <c r="N48" s="29"/>
      <c r="O48" s="12"/>
    </row>
    <row r="49" spans="2:20" s="1" customFormat="1" ht="16" customHeight="1">
      <c r="B49" s="27" t="s">
        <v>65</v>
      </c>
      <c r="C49" s="28"/>
      <c r="D49" s="23"/>
      <c r="E49" s="23"/>
      <c r="F49" s="23"/>
      <c r="G49" s="23"/>
      <c r="H49" s="23"/>
      <c r="I49" s="23"/>
      <c r="J49" s="23"/>
      <c r="K49" s="23"/>
      <c r="L49" s="23"/>
      <c r="M49" s="26"/>
      <c r="N49" s="23"/>
      <c r="O49" s="23"/>
    </row>
    <row r="50" spans="2:20" s="37" customFormat="1" ht="16" customHeight="1">
      <c r="B50" s="38" t="s">
        <v>66</v>
      </c>
      <c r="C50" s="51">
        <v>0</v>
      </c>
      <c r="D50" s="51">
        <v>1858</v>
      </c>
      <c r="E50" s="51">
        <v>1657</v>
      </c>
      <c r="F50" s="51">
        <v>7</v>
      </c>
      <c r="G50" s="53">
        <f>SUM(C50:F50)</f>
        <v>3522</v>
      </c>
      <c r="H50" s="40"/>
      <c r="I50" s="40"/>
      <c r="J50" s="40"/>
      <c r="K50" s="41">
        <f>G50</f>
        <v>3522</v>
      </c>
      <c r="M50" s="30" t="str">
        <f>IF(AND(G44&gt;0, G50=0), "FAIL", "PASS")</f>
        <v>PASS</v>
      </c>
    </row>
    <row r="51" spans="2:20" s="37" customFormat="1" ht="16" customHeight="1">
      <c r="B51" s="46" t="s">
        <v>72</v>
      </c>
      <c r="C51" s="63" t="e">
        <f>(C44*1000)/C50</f>
        <v>#DIV/0!</v>
      </c>
      <c r="D51" s="63">
        <f>(D44*1000)/D50</f>
        <v>130.24757804090419</v>
      </c>
      <c r="E51" s="63">
        <f>(E44*1000)/E50</f>
        <v>130.35606517803259</v>
      </c>
      <c r="F51" s="63">
        <f>(F44*1000)/F50</f>
        <v>142.85714285714286</v>
      </c>
      <c r="G51" s="64">
        <f>(G44*1000)/G50</f>
        <v>130.32367972742759</v>
      </c>
      <c r="H51" s="40"/>
      <c r="I51" s="40"/>
      <c r="J51" s="40"/>
      <c r="K51" s="66">
        <f>(K44*1000)/K50</f>
        <v>130.32367972742759</v>
      </c>
    </row>
    <row r="52" spans="2:20" s="37" customFormat="1" ht="16" customHeight="1">
      <c r="B52" s="38" t="s">
        <v>67</v>
      </c>
      <c r="C52" s="51">
        <v>106360</v>
      </c>
      <c r="D52" s="51">
        <v>782982</v>
      </c>
      <c r="E52" s="51">
        <v>103691</v>
      </c>
      <c r="F52" s="51">
        <v>2213</v>
      </c>
      <c r="G52" s="53">
        <f>SUM(C52:F52)</f>
        <v>995246</v>
      </c>
      <c r="H52" s="40"/>
      <c r="I52" s="40"/>
      <c r="J52" s="40"/>
      <c r="K52" s="41">
        <f>G52</f>
        <v>995246</v>
      </c>
    </row>
    <row r="53" spans="2:20" s="37" customFormat="1" ht="16" customHeight="1">
      <c r="B53" s="38" t="s">
        <v>87</v>
      </c>
      <c r="C53" s="51">
        <v>0</v>
      </c>
      <c r="D53" s="51">
        <v>376144</v>
      </c>
      <c r="E53" s="51">
        <v>617779</v>
      </c>
      <c r="F53" s="51">
        <v>0</v>
      </c>
      <c r="G53" s="53">
        <f>SUM(C53:F53)</f>
        <v>993923</v>
      </c>
      <c r="H53" s="40"/>
      <c r="I53" s="40"/>
      <c r="J53" s="40"/>
      <c r="K53" s="41">
        <f>G53</f>
        <v>993923</v>
      </c>
    </row>
    <row r="54" spans="2:20" s="37" customFormat="1" ht="16" customHeight="1">
      <c r="B54" s="52" t="s">
        <v>68</v>
      </c>
      <c r="C54" s="53">
        <f>SUM(C52:C53)</f>
        <v>106360</v>
      </c>
      <c r="D54" s="53">
        <f>SUM(D52:D53)</f>
        <v>1159126</v>
      </c>
      <c r="E54" s="53">
        <f>SUM(E52:E53)</f>
        <v>721470</v>
      </c>
      <c r="F54" s="53">
        <f>SUM(F52:F53)</f>
        <v>2213</v>
      </c>
      <c r="G54" s="53">
        <f>SUM(G52:G53)</f>
        <v>1989169</v>
      </c>
      <c r="H54" s="40"/>
      <c r="I54" s="40"/>
      <c r="J54" s="40"/>
      <c r="K54" s="41">
        <f>SUM(K52:K53)</f>
        <v>1989169</v>
      </c>
      <c r="M54" s="30" t="str">
        <f>IF(AND(G42&gt;0, G54=0), "FAIL", "PASS")</f>
        <v>PASS</v>
      </c>
    </row>
    <row r="55" spans="2:20" s="37" customFormat="1" ht="16" customHeight="1">
      <c r="B55" s="46" t="s">
        <v>73</v>
      </c>
      <c r="C55" s="63">
        <f>(C42*1000)/C54</f>
        <v>1.8522000752162466</v>
      </c>
      <c r="D55" s="63">
        <f>(D42*1000)/D54</f>
        <v>3.3093900059182522</v>
      </c>
      <c r="E55" s="63">
        <f>(E42*1000)/E54</f>
        <v>2.8081555712642245</v>
      </c>
      <c r="F55" s="63">
        <f>(F42*1000)/F54</f>
        <v>2.7112516945323093</v>
      </c>
      <c r="G55" s="64">
        <f>(G42*1000)/G54</f>
        <v>3.049011924074827</v>
      </c>
      <c r="H55" s="40"/>
      <c r="I55" s="40"/>
      <c r="J55" s="40"/>
      <c r="K55" s="66">
        <f>(K42*1000)/K54</f>
        <v>3.049011924074827</v>
      </c>
    </row>
    <row r="56" spans="2:20" s="37" customFormat="1" ht="12.75" customHeight="1"/>
    <row r="57" spans="2:20" s="13" customFormat="1" ht="18" customHeight="1">
      <c r="B57" s="14" t="s">
        <v>8</v>
      </c>
      <c r="C57" s="15"/>
      <c r="D57" s="15"/>
      <c r="F57" s="15"/>
      <c r="M57" s="15"/>
      <c r="N57" s="15"/>
      <c r="P57" s="15"/>
      <c r="Q57" s="15"/>
      <c r="T57" s="15"/>
    </row>
    <row r="58" spans="2:20" s="10" customFormat="1" ht="16" customHeight="1">
      <c r="B58" s="91" t="s">
        <v>148</v>
      </c>
      <c r="C58" s="91"/>
      <c r="D58" s="91"/>
      <c r="E58" s="91"/>
      <c r="F58" s="91"/>
      <c r="G58" s="91"/>
      <c r="H58" s="91"/>
      <c r="I58" s="91"/>
      <c r="J58" s="91"/>
      <c r="K58" s="91"/>
      <c r="L58" s="48"/>
      <c r="M58" s="49"/>
      <c r="N58" s="49"/>
      <c r="O58" s="49"/>
      <c r="P58" s="49"/>
      <c r="Q58" s="49"/>
      <c r="S58" s="49"/>
      <c r="T58" s="49"/>
    </row>
    <row r="59" spans="2:20" s="10" customFormat="1" ht="16" customHeight="1">
      <c r="B59" s="91"/>
      <c r="C59" s="91"/>
      <c r="D59" s="91"/>
      <c r="E59" s="91"/>
      <c r="F59" s="91"/>
      <c r="G59" s="91"/>
      <c r="H59" s="91"/>
      <c r="I59" s="91"/>
      <c r="J59" s="91"/>
      <c r="K59" s="91"/>
      <c r="L59" s="49"/>
      <c r="M59" s="49"/>
      <c r="N59" s="49"/>
      <c r="O59" s="49"/>
      <c r="P59" s="49"/>
      <c r="Q59" s="49"/>
      <c r="S59" s="49"/>
      <c r="T59" s="49"/>
    </row>
    <row r="60" spans="2:20" s="10" customFormat="1" ht="16" customHeight="1">
      <c r="B60" s="91"/>
      <c r="C60" s="91"/>
      <c r="D60" s="91"/>
      <c r="E60" s="91"/>
      <c r="F60" s="91"/>
      <c r="G60" s="91"/>
      <c r="H60" s="91"/>
      <c r="I60" s="91"/>
      <c r="J60" s="91"/>
      <c r="K60" s="91"/>
      <c r="L60" s="49"/>
      <c r="M60" s="49"/>
      <c r="N60" s="49"/>
      <c r="O60" s="49"/>
      <c r="P60" s="49"/>
      <c r="Q60" s="49"/>
      <c r="S60" s="49"/>
      <c r="T60" s="49"/>
    </row>
    <row r="61" spans="2:20" s="10" customFormat="1" ht="16" customHeight="1">
      <c r="B61" s="91"/>
      <c r="C61" s="91"/>
      <c r="D61" s="91"/>
      <c r="E61" s="91"/>
      <c r="F61" s="91"/>
      <c r="G61" s="91"/>
      <c r="H61" s="91"/>
      <c r="I61" s="91"/>
      <c r="J61" s="91"/>
      <c r="K61" s="91"/>
      <c r="L61" s="49"/>
      <c r="M61" s="49"/>
      <c r="N61" s="49"/>
      <c r="O61" s="49"/>
      <c r="P61" s="49"/>
      <c r="Q61" s="49"/>
      <c r="S61" s="49"/>
      <c r="T61" s="49"/>
    </row>
    <row r="62" spans="2:20" s="10" customFormat="1" ht="16" customHeight="1">
      <c r="B62" s="91"/>
      <c r="C62" s="91"/>
      <c r="D62" s="91"/>
      <c r="E62" s="91"/>
      <c r="F62" s="91"/>
      <c r="G62" s="91"/>
      <c r="H62" s="91"/>
      <c r="I62" s="91"/>
      <c r="J62" s="91"/>
      <c r="K62" s="91"/>
      <c r="L62" s="49"/>
      <c r="M62" s="49"/>
      <c r="N62" s="49"/>
      <c r="O62" s="49"/>
      <c r="P62" s="49"/>
      <c r="Q62" s="49"/>
      <c r="S62" s="49"/>
      <c r="T62" s="49"/>
    </row>
    <row r="63" spans="2:20" s="10" customFormat="1" ht="16" customHeight="1">
      <c r="B63" s="91"/>
      <c r="C63" s="91"/>
      <c r="D63" s="91"/>
      <c r="E63" s="91"/>
      <c r="F63" s="91"/>
      <c r="G63" s="91"/>
      <c r="H63" s="91"/>
      <c r="I63" s="91"/>
      <c r="J63" s="91"/>
      <c r="K63" s="91"/>
      <c r="L63" s="49"/>
      <c r="M63" s="49"/>
      <c r="N63" s="49"/>
      <c r="O63" s="49"/>
      <c r="P63" s="49"/>
      <c r="Q63" s="49"/>
      <c r="S63" s="49"/>
      <c r="T63" s="49"/>
    </row>
    <row r="64" spans="2:20" s="10" customFormat="1" ht="16" customHeight="1">
      <c r="B64" s="91"/>
      <c r="C64" s="91"/>
      <c r="D64" s="91"/>
      <c r="E64" s="91"/>
      <c r="F64" s="91"/>
      <c r="G64" s="91"/>
      <c r="H64" s="91"/>
      <c r="I64" s="91"/>
      <c r="J64" s="91"/>
      <c r="K64" s="91"/>
      <c r="L64" s="49"/>
      <c r="M64" s="49"/>
      <c r="N64" s="49"/>
      <c r="O64" s="49"/>
      <c r="P64" s="49"/>
      <c r="Q64" s="49"/>
      <c r="S64" s="49"/>
      <c r="T64" s="49"/>
    </row>
    <row r="65" spans="2:20" s="10" customFormat="1" ht="16" customHeight="1">
      <c r="B65" s="91"/>
      <c r="C65" s="91"/>
      <c r="D65" s="91"/>
      <c r="E65" s="91"/>
      <c r="F65" s="91"/>
      <c r="G65" s="91"/>
      <c r="H65" s="91"/>
      <c r="I65" s="91"/>
      <c r="J65" s="91"/>
      <c r="K65" s="91"/>
      <c r="L65" s="49"/>
      <c r="M65" s="49"/>
      <c r="N65" s="49"/>
      <c r="O65" s="49"/>
      <c r="P65" s="49"/>
      <c r="Q65" s="49"/>
      <c r="S65" s="49"/>
      <c r="T65" s="49"/>
    </row>
    <row r="66" spans="2:20" s="10" customFormat="1" ht="16" customHeight="1">
      <c r="B66" s="91"/>
      <c r="C66" s="91"/>
      <c r="D66" s="91"/>
      <c r="E66" s="91"/>
      <c r="F66" s="91"/>
      <c r="G66" s="91"/>
      <c r="H66" s="91"/>
      <c r="I66" s="91"/>
      <c r="J66" s="91"/>
      <c r="K66" s="91"/>
      <c r="L66" s="49"/>
      <c r="M66" s="49"/>
      <c r="N66" s="49"/>
      <c r="O66" s="49"/>
      <c r="P66" s="49"/>
      <c r="Q66" s="49"/>
      <c r="S66" s="49"/>
      <c r="T66" s="49"/>
    </row>
    <row r="67" spans="2:20" s="10" customFormat="1" ht="16" customHeight="1">
      <c r="B67" s="91"/>
      <c r="C67" s="91"/>
      <c r="D67" s="91"/>
      <c r="E67" s="91"/>
      <c r="F67" s="91"/>
      <c r="G67" s="91"/>
      <c r="H67" s="91"/>
      <c r="I67" s="91"/>
      <c r="J67" s="91"/>
      <c r="K67" s="91"/>
      <c r="L67" s="49"/>
      <c r="M67" s="49"/>
      <c r="N67" s="49"/>
      <c r="O67" s="49"/>
      <c r="P67" s="49"/>
      <c r="Q67" s="49"/>
      <c r="S67" s="49"/>
      <c r="T67" s="49"/>
    </row>
    <row r="68" spans="2:20" s="10" customFormat="1" ht="16" customHeight="1">
      <c r="B68" s="91"/>
      <c r="C68" s="91"/>
      <c r="D68" s="91"/>
      <c r="E68" s="91"/>
      <c r="F68" s="91"/>
      <c r="G68" s="91"/>
      <c r="H68" s="91"/>
      <c r="I68" s="91"/>
      <c r="J68" s="91"/>
      <c r="K68" s="91"/>
      <c r="L68" s="49"/>
      <c r="M68" s="49"/>
      <c r="N68" s="49"/>
      <c r="O68" s="49"/>
      <c r="P68" s="49"/>
      <c r="Q68" s="49"/>
      <c r="S68" s="49"/>
      <c r="T68" s="49"/>
    </row>
    <row r="69" spans="2:20" s="10" customFormat="1" ht="16" customHeight="1">
      <c r="B69" s="91"/>
      <c r="C69" s="91"/>
      <c r="D69" s="91"/>
      <c r="E69" s="91"/>
      <c r="F69" s="91"/>
      <c r="G69" s="91"/>
      <c r="H69" s="91"/>
      <c r="I69" s="91"/>
      <c r="J69" s="91"/>
      <c r="K69" s="91"/>
      <c r="L69" s="48"/>
      <c r="M69" s="49"/>
      <c r="N69" s="49"/>
      <c r="O69" s="49"/>
      <c r="P69" s="49"/>
      <c r="Q69" s="49"/>
      <c r="S69" s="49"/>
      <c r="T69" s="49"/>
    </row>
    <row r="70" spans="2:20">
      <c r="N70" s="50"/>
      <c r="P70" s="50"/>
      <c r="T70" s="50"/>
    </row>
  </sheetData>
  <mergeCells count="13">
    <mergeCell ref="R6:R7"/>
    <mergeCell ref="T6:T7"/>
    <mergeCell ref="C1:D1"/>
    <mergeCell ref="C3:D3"/>
    <mergeCell ref="F3:G3"/>
    <mergeCell ref="C6:G6"/>
    <mergeCell ref="H6:J6"/>
    <mergeCell ref="K6:K7"/>
    <mergeCell ref="B58:K69"/>
    <mergeCell ref="M6:M7"/>
    <mergeCell ref="N6:N7"/>
    <mergeCell ref="P6:P7"/>
    <mergeCell ref="Q6:Q7"/>
  </mergeCells>
  <conditionalFormatting sqref="C3:E3">
    <cfRule type="expression" dxfId="207" priority="2">
      <formula>$E$3&lt;&gt;0</formula>
    </cfRule>
  </conditionalFormatting>
  <conditionalFormatting sqref="C29:K29 P29:R29">
    <cfRule type="expression" dxfId="206" priority="5">
      <formula>AND(ABS(C13-C29)&gt;500, ABS((C13-C29)/C29)&gt;0.1)</formula>
    </cfRule>
  </conditionalFormatting>
  <conditionalFormatting sqref="C30:K30 P30:R30">
    <cfRule type="expression" dxfId="205" priority="6">
      <formula>AND(ABS(C22-C30)&gt;500, ABS((C22-C30)/C30)&gt;0.1)</formula>
    </cfRule>
  </conditionalFormatting>
  <conditionalFormatting sqref="C31:K31 P31:R31">
    <cfRule type="expression" dxfId="204" priority="7">
      <formula>AND(ABS(C26-C31)&gt;500, ABS((C26-C31)/C31)&gt;0.1)</formula>
    </cfRule>
  </conditionalFormatting>
  <conditionalFormatting sqref="M9:N9 M11:N13 M18:N18 M20:N22 M26:N26 M39:N40">
    <cfRule type="expression" dxfId="203" priority="4">
      <formula>$N9&lt;&gt;0</formula>
    </cfRule>
  </conditionalFormatting>
  <conditionalFormatting sqref="M6:N7">
    <cfRule type="expression" dxfId="202" priority="3">
      <formula>SUM($N$9:$N$40)&lt;&gt;0</formula>
    </cfRule>
  </conditionalFormatting>
  <conditionalFormatting sqref="T9 T11:T12 T18 T20:T21 M36 M43 M47 M50 M54">
    <cfRule type="cellIs" dxfId="201" priority="8" operator="equal">
      <formula>"FAIL"</formula>
    </cfRule>
  </conditionalFormatting>
  <conditionalFormatting sqref="C9:F9 H9:I9 P9:Q9 C11:F12 H11:I12 P11:Q12 C18:F18 C20:F21 H18:I18 H20:I21 P18:Q18 P20:Q21 C36:E36 C39:F44 H39:I40 C47:F47 C50:F50 C52:F53">
    <cfRule type="expression" dxfId="200" priority="1">
      <formula>VLOOKUP($B$3,#REF!, 7, FALSE)="No"</formula>
    </cfRule>
  </conditionalFormatting>
  <dataValidations count="4">
    <dataValidation type="list" allowBlank="1" showInputMessage="1" showErrorMessage="1" sqref="H3" xr:uid="{00000000-0002-0000-0900-000000000000}">
      <formula1>#REF!</formula1>
    </dataValidation>
    <dataValidation type="whole" errorStyle="warning" operator="greaterThanOrEqual" allowBlank="1" showErrorMessage="1" errorTitle="WARNING" error="This figure must be entered as a positive whole number. Please ensure the figure you have entered is correct." sqref="C50:F50 C52:F53" xr:uid="{00000000-0002-0000-0900-000001000000}">
      <formula1>0</formula1>
    </dataValidation>
    <dataValidation type="whole" errorStyle="warning" operator="lessThanOrEqual" allowBlank="1" showErrorMessage="1" errorTitle="WARNING: Check signage" error="Income must be entered as a negative whole number. Please ensure that the figure you have entered is correct." sqref="C11:F11 H11:I11 P11:Q11 C18:F18 H18:I18 P18:Q18 C20:F21 H20:I21 P20:Q21 C47:F47" xr:uid="{00000000-0002-0000-0900-000002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F9 H9:I9 P9:Q9 C12:F12 H12:I12 P12:Q12 C36:E36 C39:F44 H39:I40" xr:uid="{00000000-0002-0000-0900-000003000000}">
      <formula1>0</formula1>
    </dataValidation>
  </dataValidations>
  <pageMargins left="0.7" right="0.7" top="0.75" bottom="0.75" header="0.3" footer="0.3"/>
  <pageSetup paperSize="9" scale="53" fitToHeight="0" orientation="landscape" r:id="rId1"/>
  <rowBreaks count="1" manualBreakCount="1">
    <brk id="56" max="1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8DB4E2"/>
    <pageSetUpPr fitToPage="1"/>
  </sheetPr>
  <dimension ref="B1:V70"/>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4" customWidth="1"/>
    <col min="2" max="2" width="53.453125" style="34" customWidth="1"/>
    <col min="3" max="4" width="13.453125" style="34" customWidth="1"/>
    <col min="5" max="5" width="12.81640625" style="34" customWidth="1"/>
    <col min="6" max="6" width="10.7265625" style="34" customWidth="1"/>
    <col min="7" max="7" width="11.1796875" style="34" customWidth="1"/>
    <col min="8" max="9" width="12.453125" style="34" customWidth="1"/>
    <col min="10" max="10" width="13" style="34" customWidth="1"/>
    <col min="11" max="11" width="13.26953125" style="34" customWidth="1"/>
    <col min="12" max="12" width="3.26953125" style="34" customWidth="1"/>
    <col min="13" max="14" width="10.81640625" style="34" customWidth="1"/>
    <col min="15" max="15" width="3.26953125" style="34" customWidth="1"/>
    <col min="16" max="17" width="11.1796875" style="34" customWidth="1"/>
    <col min="18" max="18" width="10" style="34" customWidth="1"/>
    <col min="19" max="19" width="3.26953125" style="34" customWidth="1"/>
    <col min="20" max="20" width="10.81640625" style="34" customWidth="1"/>
    <col min="21" max="16384" width="9.1796875" style="34"/>
  </cols>
  <sheetData>
    <row r="1" spans="2:20" s="1" customFormat="1" ht="20.149999999999999" customHeight="1">
      <c r="B1" s="2" t="s">
        <v>0</v>
      </c>
      <c r="C1" s="99"/>
      <c r="D1" s="99"/>
      <c r="F1" s="11"/>
      <c r="G1" s="11"/>
      <c r="H1" s="11"/>
      <c r="I1" s="11"/>
      <c r="J1" s="11"/>
    </row>
    <row r="2" spans="2:20" s="1" customFormat="1" ht="20.149999999999999" customHeight="1">
      <c r="B2" s="2" t="s">
        <v>89</v>
      </c>
    </row>
    <row r="3" spans="2:20" s="1" customFormat="1" ht="20.149999999999999" customHeight="1">
      <c r="B3" s="3" t="s">
        <v>19</v>
      </c>
      <c r="C3" s="100" t="s">
        <v>1</v>
      </c>
      <c r="D3" s="100"/>
      <c r="E3" s="4">
        <f>COUNT(N9:N40)-COUNTIF(N9:N40,"=0")+COUNTIF(T9:T21,"FAIL")+COUNTIF(M36:M54,"FAIL")</f>
        <v>0</v>
      </c>
      <c r="F3" s="101" t="s">
        <v>2</v>
      </c>
      <c r="G3" s="101"/>
      <c r="H3" s="5" t="s">
        <v>3</v>
      </c>
    </row>
    <row r="4" spans="2:20" s="6" customFormat="1" ht="12.75" customHeight="1">
      <c r="B4" s="7"/>
      <c r="C4" s="8"/>
      <c r="K4" s="9"/>
      <c r="L4" s="9"/>
      <c r="O4" s="9"/>
      <c r="P4" s="9"/>
      <c r="Q4" s="9"/>
      <c r="S4" s="9"/>
    </row>
    <row r="5" spans="2:20" s="6" customFormat="1" ht="12.75" customHeight="1">
      <c r="B5" s="7"/>
      <c r="C5" s="8"/>
      <c r="K5" s="9" t="s">
        <v>4</v>
      </c>
      <c r="L5" s="9"/>
      <c r="O5" s="9"/>
      <c r="P5" s="9"/>
      <c r="Q5" s="9"/>
      <c r="S5" s="9"/>
    </row>
    <row r="6" spans="2:20" ht="18" customHeight="1">
      <c r="B6" s="32" t="s">
        <v>12</v>
      </c>
      <c r="C6" s="102" t="s">
        <v>47</v>
      </c>
      <c r="D6" s="103"/>
      <c r="E6" s="103"/>
      <c r="F6" s="103"/>
      <c r="G6" s="104"/>
      <c r="H6" s="105" t="s">
        <v>48</v>
      </c>
      <c r="I6" s="106"/>
      <c r="J6" s="107"/>
      <c r="K6" s="97" t="s">
        <v>49</v>
      </c>
      <c r="L6" s="33"/>
      <c r="M6" s="92" t="s">
        <v>43</v>
      </c>
      <c r="N6" s="92" t="s">
        <v>5</v>
      </c>
      <c r="O6" s="33"/>
      <c r="P6" s="93" t="s">
        <v>59</v>
      </c>
      <c r="Q6" s="95" t="s">
        <v>60</v>
      </c>
      <c r="R6" s="97" t="s">
        <v>54</v>
      </c>
      <c r="S6" s="33"/>
      <c r="T6" s="92" t="s">
        <v>61</v>
      </c>
    </row>
    <row r="7" spans="2:20" ht="51" customHeight="1">
      <c r="B7" s="35" t="s">
        <v>13</v>
      </c>
      <c r="C7" s="68" t="s">
        <v>50</v>
      </c>
      <c r="D7" s="68" t="s">
        <v>51</v>
      </c>
      <c r="E7" s="68" t="s">
        <v>52</v>
      </c>
      <c r="F7" s="68" t="s">
        <v>53</v>
      </c>
      <c r="G7" s="67" t="s">
        <v>54</v>
      </c>
      <c r="H7" s="68" t="s">
        <v>55</v>
      </c>
      <c r="I7" s="68" t="s">
        <v>56</v>
      </c>
      <c r="J7" s="67" t="s">
        <v>57</v>
      </c>
      <c r="K7" s="108"/>
      <c r="L7" s="33"/>
      <c r="M7" s="92"/>
      <c r="N7" s="92"/>
      <c r="O7" s="33"/>
      <c r="P7" s="94"/>
      <c r="Q7" s="96"/>
      <c r="R7" s="98"/>
      <c r="S7" s="33"/>
      <c r="T7" s="92"/>
    </row>
    <row r="8" spans="2:20" s="37" customFormat="1" ht="16" customHeight="1">
      <c r="B8" s="36" t="s">
        <v>46</v>
      </c>
    </row>
    <row r="9" spans="2:20" s="37" customFormat="1" ht="16" customHeight="1">
      <c r="B9" s="38" t="s">
        <v>44</v>
      </c>
      <c r="C9" s="51">
        <v>365</v>
      </c>
      <c r="D9" s="51">
        <v>1382</v>
      </c>
      <c r="E9" s="51">
        <v>1450</v>
      </c>
      <c r="F9" s="51">
        <v>474</v>
      </c>
      <c r="G9" s="53">
        <f>SUM(C9:F9)</f>
        <v>3671</v>
      </c>
      <c r="H9" s="51">
        <v>565</v>
      </c>
      <c r="I9" s="51">
        <v>0</v>
      </c>
      <c r="J9" s="53">
        <f>SUM(H9:I9)</f>
        <v>565</v>
      </c>
      <c r="K9" s="41">
        <f>SUM(G9,J9)</f>
        <v>4236</v>
      </c>
      <c r="M9" s="54">
        <v>4236</v>
      </c>
      <c r="N9" s="54">
        <f>M9-K9</f>
        <v>0</v>
      </c>
      <c r="P9" s="51">
        <v>152</v>
      </c>
      <c r="Q9" s="51">
        <v>3519</v>
      </c>
      <c r="R9" s="41">
        <f>SUM(P9:Q9)</f>
        <v>3671</v>
      </c>
      <c r="T9" s="57" t="str">
        <f>IF(R9=G9, "PASS", "FAIL")</f>
        <v>PASS</v>
      </c>
    </row>
    <row r="10" spans="2:20" s="37" customFormat="1" ht="16" customHeight="1">
      <c r="B10" s="38" t="s">
        <v>83</v>
      </c>
      <c r="C10" s="40"/>
      <c r="D10" s="40"/>
      <c r="E10" s="40"/>
      <c r="F10" s="40"/>
      <c r="G10" s="40"/>
      <c r="H10" s="40"/>
      <c r="I10" s="40"/>
      <c r="J10" s="40"/>
      <c r="K10" s="40"/>
      <c r="M10" s="55"/>
      <c r="N10" s="56"/>
      <c r="P10" s="40"/>
      <c r="Q10" s="40"/>
      <c r="R10" s="39"/>
      <c r="T10" s="60"/>
    </row>
    <row r="11" spans="2:20" s="37" customFormat="1" ht="16" customHeight="1">
      <c r="B11" s="38" t="s">
        <v>79</v>
      </c>
      <c r="C11" s="51">
        <v>0</v>
      </c>
      <c r="D11" s="51">
        <v>0</v>
      </c>
      <c r="E11" s="51">
        <v>0</v>
      </c>
      <c r="F11" s="51">
        <v>0</v>
      </c>
      <c r="G11" s="53">
        <f>SUM(C11:F11)</f>
        <v>0</v>
      </c>
      <c r="H11" s="51">
        <v>0</v>
      </c>
      <c r="I11" s="51">
        <v>0</v>
      </c>
      <c r="J11" s="53">
        <f>SUM(H11:I11)</f>
        <v>0</v>
      </c>
      <c r="K11" s="41">
        <f>SUM(G11,J11)</f>
        <v>0</v>
      </c>
      <c r="M11" s="54">
        <v>0</v>
      </c>
      <c r="N11" s="54">
        <f>M11-K11</f>
        <v>0</v>
      </c>
      <c r="P11" s="51">
        <v>0</v>
      </c>
      <c r="Q11" s="51">
        <v>0</v>
      </c>
      <c r="R11" s="41">
        <f>SUM(P11:Q11)</f>
        <v>0</v>
      </c>
      <c r="T11" s="57" t="str">
        <f>IF(R11=G11, "PASS", "FAIL")</f>
        <v>PASS</v>
      </c>
    </row>
    <row r="12" spans="2:20" s="37" customFormat="1" ht="16" customHeight="1">
      <c r="B12" s="38" t="s">
        <v>80</v>
      </c>
      <c r="C12" s="51">
        <v>17409</v>
      </c>
      <c r="D12" s="51">
        <v>55055</v>
      </c>
      <c r="E12" s="51">
        <v>54973</v>
      </c>
      <c r="F12" s="51">
        <v>19985</v>
      </c>
      <c r="G12" s="53">
        <f>SUM(C12:F12)</f>
        <v>147422</v>
      </c>
      <c r="H12" s="51">
        <v>4859</v>
      </c>
      <c r="I12" s="51">
        <v>0</v>
      </c>
      <c r="J12" s="53">
        <f>SUM(H12:I12)</f>
        <v>4859</v>
      </c>
      <c r="K12" s="41">
        <f>SUM(G12,J12)</f>
        <v>152281</v>
      </c>
      <c r="M12" s="54">
        <f>M13-SUM(M9,M11)</f>
        <v>152281</v>
      </c>
      <c r="N12" s="54">
        <f>M12-K12</f>
        <v>0</v>
      </c>
      <c r="P12" s="51">
        <v>93868</v>
      </c>
      <c r="Q12" s="51">
        <v>53554</v>
      </c>
      <c r="R12" s="41">
        <f>SUM(P12:Q12)</f>
        <v>147422</v>
      </c>
      <c r="T12" s="57" t="str">
        <f>IF(R12=G12, "PASS", "FAIL")</f>
        <v>PASS</v>
      </c>
    </row>
    <row r="13" spans="2:20" s="37" customFormat="1" ht="16" customHeight="1">
      <c r="B13" s="42" t="s">
        <v>6</v>
      </c>
      <c r="C13" s="41">
        <f t="shared" ref="C13:K13" si="0">SUM(C9,C11:C12)</f>
        <v>17774</v>
      </c>
      <c r="D13" s="41">
        <f t="shared" si="0"/>
        <v>56437</v>
      </c>
      <c r="E13" s="41">
        <f t="shared" si="0"/>
        <v>56423</v>
      </c>
      <c r="F13" s="41">
        <f t="shared" si="0"/>
        <v>20459</v>
      </c>
      <c r="G13" s="41">
        <f t="shared" si="0"/>
        <v>151093</v>
      </c>
      <c r="H13" s="41">
        <f t="shared" si="0"/>
        <v>5424</v>
      </c>
      <c r="I13" s="41">
        <f t="shared" si="0"/>
        <v>0</v>
      </c>
      <c r="J13" s="41">
        <f t="shared" si="0"/>
        <v>5424</v>
      </c>
      <c r="K13" s="41">
        <f t="shared" si="0"/>
        <v>156517</v>
      </c>
      <c r="M13" s="45">
        <v>156517</v>
      </c>
      <c r="N13" s="45">
        <f>M13-K13</f>
        <v>0</v>
      </c>
      <c r="P13" s="41">
        <f>SUM(P9,P11:P12)</f>
        <v>94020</v>
      </c>
      <c r="Q13" s="41">
        <f>SUM(Q9,Q11:Q12)</f>
        <v>57073</v>
      </c>
      <c r="R13" s="41">
        <f>SUM(R9,R11:R12)</f>
        <v>151093</v>
      </c>
    </row>
    <row r="14" spans="2:20" s="37" customFormat="1" ht="12.75" customHeight="1"/>
    <row r="15" spans="2:20" s="37" customFormat="1" ht="16" customHeight="1">
      <c r="B15" s="42" t="s">
        <v>81</v>
      </c>
      <c r="C15" s="41">
        <f t="shared" ref="C15:K15" si="1">C13+C18</f>
        <v>17774</v>
      </c>
      <c r="D15" s="41">
        <f t="shared" si="1"/>
        <v>56437</v>
      </c>
      <c r="E15" s="41">
        <f t="shared" si="1"/>
        <v>56423</v>
      </c>
      <c r="F15" s="41">
        <f t="shared" si="1"/>
        <v>20459</v>
      </c>
      <c r="G15" s="41">
        <f t="shared" si="1"/>
        <v>151093</v>
      </c>
      <c r="H15" s="41">
        <f t="shared" si="1"/>
        <v>5424</v>
      </c>
      <c r="I15" s="41">
        <f t="shared" si="1"/>
        <v>0</v>
      </c>
      <c r="J15" s="41">
        <f t="shared" si="1"/>
        <v>5424</v>
      </c>
      <c r="K15" s="41">
        <f t="shared" si="1"/>
        <v>156517</v>
      </c>
      <c r="P15" s="41">
        <f>P13+P18</f>
        <v>94020</v>
      </c>
      <c r="Q15" s="41">
        <f>Q13+Q18</f>
        <v>57073</v>
      </c>
      <c r="R15" s="41">
        <f>R13+R18</f>
        <v>151093</v>
      </c>
    </row>
    <row r="16" spans="2:20" s="37" customFormat="1" ht="12.75" customHeight="1"/>
    <row r="17" spans="2:22" s="37" customFormat="1" ht="16" customHeight="1">
      <c r="B17" s="36" t="s">
        <v>45</v>
      </c>
    </row>
    <row r="18" spans="2:22" s="37" customFormat="1" ht="16" customHeight="1">
      <c r="B18" s="38" t="s">
        <v>76</v>
      </c>
      <c r="C18" s="51">
        <v>0</v>
      </c>
      <c r="D18" s="51">
        <v>0</v>
      </c>
      <c r="E18" s="51">
        <v>0</v>
      </c>
      <c r="F18" s="51">
        <v>0</v>
      </c>
      <c r="G18" s="53">
        <f>SUM(C18:F18)</f>
        <v>0</v>
      </c>
      <c r="H18" s="51">
        <v>0</v>
      </c>
      <c r="I18" s="51">
        <v>0</v>
      </c>
      <c r="J18" s="53">
        <f>SUM(H18:I18)</f>
        <v>0</v>
      </c>
      <c r="K18" s="41">
        <f>SUM(G18,J18)</f>
        <v>0</v>
      </c>
      <c r="M18" s="54">
        <v>0</v>
      </c>
      <c r="N18" s="54">
        <f>M18-K18</f>
        <v>0</v>
      </c>
      <c r="P18" s="51">
        <v>0</v>
      </c>
      <c r="Q18" s="51">
        <v>0</v>
      </c>
      <c r="R18" s="41">
        <f>SUM(P18:Q18)</f>
        <v>0</v>
      </c>
      <c r="T18" s="57" t="str">
        <f>IF(R18=G18, "PASS", "FAIL")</f>
        <v>PASS</v>
      </c>
    </row>
    <row r="19" spans="2:22" s="37" customFormat="1" ht="16" customHeight="1">
      <c r="B19" s="65" t="s">
        <v>77</v>
      </c>
      <c r="C19" s="40"/>
      <c r="D19" s="40"/>
      <c r="E19" s="40"/>
      <c r="F19" s="40"/>
      <c r="G19" s="40"/>
      <c r="H19" s="40"/>
      <c r="I19" s="40"/>
      <c r="J19" s="40"/>
      <c r="K19" s="39"/>
      <c r="M19" s="55"/>
      <c r="N19" s="55"/>
      <c r="P19" s="40"/>
      <c r="Q19" s="40"/>
      <c r="R19" s="39"/>
      <c r="T19" s="61"/>
    </row>
    <row r="20" spans="2:22" s="37" customFormat="1" ht="16" customHeight="1">
      <c r="B20" s="38" t="s">
        <v>70</v>
      </c>
      <c r="C20" s="51">
        <v>0</v>
      </c>
      <c r="D20" s="51">
        <v>0</v>
      </c>
      <c r="E20" s="51">
        <v>0</v>
      </c>
      <c r="F20" s="51">
        <v>0</v>
      </c>
      <c r="G20" s="53">
        <f>SUM(C20:F20)</f>
        <v>0</v>
      </c>
      <c r="H20" s="51">
        <v>0</v>
      </c>
      <c r="I20" s="51">
        <v>0</v>
      </c>
      <c r="J20" s="53">
        <f>SUM(H20:I20)</f>
        <v>0</v>
      </c>
      <c r="K20" s="41">
        <f>SUM(G20,J20)</f>
        <v>0</v>
      </c>
      <c r="M20" s="54">
        <v>0</v>
      </c>
      <c r="N20" s="54">
        <f>M20-K20</f>
        <v>0</v>
      </c>
      <c r="P20" s="51">
        <v>0</v>
      </c>
      <c r="Q20" s="51">
        <v>0</v>
      </c>
      <c r="R20" s="41">
        <f>SUM(P20:Q20)</f>
        <v>0</v>
      </c>
      <c r="T20" s="57" t="str">
        <f>IF(R20=G20, "PASS", "FAIL")</f>
        <v>PASS</v>
      </c>
    </row>
    <row r="21" spans="2:22" s="37" customFormat="1" ht="16" customHeight="1">
      <c r="B21" s="38" t="s">
        <v>82</v>
      </c>
      <c r="C21" s="51">
        <v>-6519</v>
      </c>
      <c r="D21" s="51">
        <v>-7207</v>
      </c>
      <c r="E21" s="51">
        <v>-5229</v>
      </c>
      <c r="F21" s="51">
        <v>-1320</v>
      </c>
      <c r="G21" s="53">
        <f>SUM(C21:F21)</f>
        <v>-20275</v>
      </c>
      <c r="H21" s="51">
        <v>-405</v>
      </c>
      <c r="I21" s="51">
        <v>0</v>
      </c>
      <c r="J21" s="53">
        <f>SUM(H21:I21)</f>
        <v>-405</v>
      </c>
      <c r="K21" s="41">
        <f>SUM(G21,J21)</f>
        <v>-20680</v>
      </c>
      <c r="M21" s="54">
        <f>M22-M18-M20</f>
        <v>-20680</v>
      </c>
      <c r="N21" s="54">
        <f>M21-K21</f>
        <v>0</v>
      </c>
      <c r="P21" s="51">
        <v>-249</v>
      </c>
      <c r="Q21" s="51">
        <v>-20026</v>
      </c>
      <c r="R21" s="41">
        <f>SUM(P21:Q21)</f>
        <v>-20275</v>
      </c>
      <c r="T21" s="57" t="str">
        <f>IF(R21=G21, "PASS", "FAIL")</f>
        <v>PASS</v>
      </c>
    </row>
    <row r="22" spans="2:22" s="37" customFormat="1" ht="16" customHeight="1">
      <c r="B22" s="42" t="s">
        <v>9</v>
      </c>
      <c r="C22" s="41">
        <f t="shared" ref="C22:K22" si="2">SUM(C18,C20:C21)</f>
        <v>-6519</v>
      </c>
      <c r="D22" s="41">
        <f t="shared" si="2"/>
        <v>-7207</v>
      </c>
      <c r="E22" s="41">
        <f t="shared" si="2"/>
        <v>-5229</v>
      </c>
      <c r="F22" s="41">
        <f t="shared" si="2"/>
        <v>-1320</v>
      </c>
      <c r="G22" s="41">
        <f t="shared" si="2"/>
        <v>-20275</v>
      </c>
      <c r="H22" s="41">
        <f t="shared" si="2"/>
        <v>-405</v>
      </c>
      <c r="I22" s="41">
        <f t="shared" si="2"/>
        <v>0</v>
      </c>
      <c r="J22" s="41">
        <f t="shared" si="2"/>
        <v>-405</v>
      </c>
      <c r="K22" s="41">
        <f t="shared" si="2"/>
        <v>-20680</v>
      </c>
      <c r="M22" s="45">
        <v>-20680</v>
      </c>
      <c r="N22" s="45">
        <f>M22-K22</f>
        <v>0</v>
      </c>
      <c r="P22" s="41">
        <f>SUM(P18,P20:P21)</f>
        <v>-249</v>
      </c>
      <c r="Q22" s="41">
        <f>SUM(Q18,Q20:Q21)</f>
        <v>-20026</v>
      </c>
      <c r="R22" s="41">
        <f>SUM(R18,R20:R21)</f>
        <v>-20275</v>
      </c>
    </row>
    <row r="23" spans="2:22" s="37" customFormat="1" ht="12.75" customHeight="1"/>
    <row r="24" spans="2:22" s="37" customFormat="1" ht="16" customHeight="1">
      <c r="B24" s="42" t="s">
        <v>78</v>
      </c>
      <c r="C24" s="41">
        <f t="shared" ref="C24:K24" si="3">C22-C18</f>
        <v>-6519</v>
      </c>
      <c r="D24" s="41">
        <f t="shared" si="3"/>
        <v>-7207</v>
      </c>
      <c r="E24" s="41">
        <f t="shared" si="3"/>
        <v>-5229</v>
      </c>
      <c r="F24" s="41">
        <f t="shared" si="3"/>
        <v>-1320</v>
      </c>
      <c r="G24" s="41">
        <f t="shared" si="3"/>
        <v>-20275</v>
      </c>
      <c r="H24" s="41">
        <f t="shared" si="3"/>
        <v>-405</v>
      </c>
      <c r="I24" s="41">
        <f t="shared" si="3"/>
        <v>0</v>
      </c>
      <c r="J24" s="41">
        <f t="shared" si="3"/>
        <v>-405</v>
      </c>
      <c r="K24" s="41">
        <f t="shared" si="3"/>
        <v>-20680</v>
      </c>
      <c r="P24" s="41">
        <f>P22-P18</f>
        <v>-249</v>
      </c>
      <c r="Q24" s="41">
        <f>Q22-Q18</f>
        <v>-20026</v>
      </c>
      <c r="R24" s="41">
        <f>R22-R18</f>
        <v>-20275</v>
      </c>
    </row>
    <row r="25" spans="2:22" s="37" customFormat="1" ht="12.75" customHeight="1"/>
    <row r="26" spans="2:22" s="37" customFormat="1" ht="16" customHeight="1">
      <c r="B26" s="43" t="s">
        <v>7</v>
      </c>
      <c r="C26" s="44">
        <f t="shared" ref="C26:K26" si="4">C13+C22</f>
        <v>11255</v>
      </c>
      <c r="D26" s="44">
        <f t="shared" si="4"/>
        <v>49230</v>
      </c>
      <c r="E26" s="44">
        <f t="shared" si="4"/>
        <v>51194</v>
      </c>
      <c r="F26" s="44">
        <f t="shared" si="4"/>
        <v>19139</v>
      </c>
      <c r="G26" s="44">
        <f t="shared" si="4"/>
        <v>130818</v>
      </c>
      <c r="H26" s="44">
        <f t="shared" si="4"/>
        <v>5019</v>
      </c>
      <c r="I26" s="44">
        <f t="shared" si="4"/>
        <v>0</v>
      </c>
      <c r="J26" s="44">
        <f t="shared" si="4"/>
        <v>5019</v>
      </c>
      <c r="K26" s="44">
        <f t="shared" si="4"/>
        <v>135837</v>
      </c>
      <c r="M26" s="45">
        <v>135837</v>
      </c>
      <c r="N26" s="45">
        <f>M26-K26</f>
        <v>0</v>
      </c>
      <c r="P26" s="44">
        <f>P13+P22</f>
        <v>93771</v>
      </c>
      <c r="Q26" s="44">
        <f>Q13+Q22</f>
        <v>37047</v>
      </c>
      <c r="R26" s="44">
        <f>R13+R22</f>
        <v>130818</v>
      </c>
    </row>
    <row r="27" spans="2:22" s="37" customFormat="1" ht="12.75" customHeight="1"/>
    <row r="28" spans="2:22" s="37" customFormat="1" ht="16" customHeight="1">
      <c r="B28" s="34" t="s">
        <v>58</v>
      </c>
    </row>
    <row r="29" spans="2:22" s="37" customFormat="1" ht="16" customHeight="1">
      <c r="B29" s="46" t="s">
        <v>90</v>
      </c>
      <c r="C29" s="47">
        <v>14433</v>
      </c>
      <c r="D29" s="47">
        <v>55020</v>
      </c>
      <c r="E29" s="47">
        <v>54260</v>
      </c>
      <c r="F29" s="47">
        <v>19202</v>
      </c>
      <c r="G29" s="47">
        <v>142915</v>
      </c>
      <c r="H29" s="47">
        <v>5771</v>
      </c>
      <c r="I29" s="47">
        <v>0</v>
      </c>
      <c r="J29" s="47">
        <v>5771</v>
      </c>
      <c r="K29" s="47">
        <v>148686</v>
      </c>
      <c r="P29" s="47">
        <v>89553</v>
      </c>
      <c r="Q29" s="47">
        <v>53362</v>
      </c>
      <c r="R29" s="47">
        <v>142915</v>
      </c>
    </row>
    <row r="30" spans="2:22" s="37" customFormat="1" ht="16" customHeight="1">
      <c r="B30" s="46" t="s">
        <v>91</v>
      </c>
      <c r="C30" s="47">
        <v>-3582</v>
      </c>
      <c r="D30" s="47">
        <v>-7599</v>
      </c>
      <c r="E30" s="47">
        <v>-5025</v>
      </c>
      <c r="F30" s="47">
        <v>-1435</v>
      </c>
      <c r="G30" s="47">
        <v>-17641</v>
      </c>
      <c r="H30" s="47">
        <v>-539</v>
      </c>
      <c r="I30" s="47">
        <v>0</v>
      </c>
      <c r="J30" s="47">
        <v>-539</v>
      </c>
      <c r="K30" s="47">
        <v>-18180</v>
      </c>
      <c r="P30" s="47">
        <v>-254</v>
      </c>
      <c r="Q30" s="47">
        <v>-17387</v>
      </c>
      <c r="R30" s="47">
        <v>-17641</v>
      </c>
    </row>
    <row r="31" spans="2:22" s="37" customFormat="1" ht="16" customHeight="1">
      <c r="B31" s="46" t="s">
        <v>92</v>
      </c>
      <c r="C31" s="47">
        <v>10851</v>
      </c>
      <c r="D31" s="47">
        <v>47421</v>
      </c>
      <c r="E31" s="47">
        <v>49235</v>
      </c>
      <c r="F31" s="47">
        <v>17767</v>
      </c>
      <c r="G31" s="47">
        <v>125274</v>
      </c>
      <c r="H31" s="47">
        <v>5232</v>
      </c>
      <c r="I31" s="47">
        <v>0</v>
      </c>
      <c r="J31" s="47">
        <v>5232</v>
      </c>
      <c r="K31" s="47">
        <v>130506</v>
      </c>
      <c r="P31" s="47">
        <v>89299</v>
      </c>
      <c r="Q31" s="47">
        <v>35975</v>
      </c>
      <c r="R31" s="47">
        <v>125274</v>
      </c>
    </row>
    <row r="32" spans="2:22" s="1" customFormat="1" ht="12.75" customHeight="1">
      <c r="B32" s="16"/>
      <c r="C32" s="31">
        <v>2</v>
      </c>
      <c r="D32" s="31">
        <f t="shared" ref="D32:K32" si="5">C32+1</f>
        <v>3</v>
      </c>
      <c r="E32" s="31">
        <f t="shared" si="5"/>
        <v>4</v>
      </c>
      <c r="F32" s="31">
        <f t="shared" si="5"/>
        <v>5</v>
      </c>
      <c r="G32" s="31">
        <f t="shared" si="5"/>
        <v>6</v>
      </c>
      <c r="H32" s="31">
        <f t="shared" si="5"/>
        <v>7</v>
      </c>
      <c r="I32" s="31">
        <f t="shared" si="5"/>
        <v>8</v>
      </c>
      <c r="J32" s="31">
        <f t="shared" si="5"/>
        <v>9</v>
      </c>
      <c r="K32" s="31">
        <f t="shared" si="5"/>
        <v>10</v>
      </c>
      <c r="L32" s="17"/>
      <c r="M32" s="18"/>
      <c r="N32" s="19"/>
      <c r="O32" s="17"/>
      <c r="P32" s="31">
        <v>12</v>
      </c>
      <c r="Q32" s="31">
        <f>P32+1</f>
        <v>13</v>
      </c>
      <c r="R32" s="31">
        <f>Q32+1</f>
        <v>14</v>
      </c>
      <c r="S32" s="17"/>
      <c r="T32" s="20"/>
      <c r="U32" s="21"/>
      <c r="V32" s="21"/>
    </row>
    <row r="33" spans="2:19" s="1" customFormat="1" ht="18" customHeight="1">
      <c r="B33" s="22" t="s">
        <v>69</v>
      </c>
      <c r="C33" s="23"/>
      <c r="D33" s="23"/>
      <c r="E33" s="23"/>
      <c r="F33" s="23"/>
      <c r="G33" s="23"/>
      <c r="H33" s="23"/>
      <c r="I33" s="23"/>
      <c r="J33" s="23"/>
      <c r="K33" s="23"/>
      <c r="L33" s="23"/>
      <c r="O33" s="23"/>
      <c r="P33" s="23"/>
      <c r="Q33" s="23"/>
      <c r="R33" s="23"/>
      <c r="S33" s="23"/>
    </row>
    <row r="34" spans="2:19" s="1" customFormat="1" ht="6" customHeight="1">
      <c r="B34" s="24"/>
      <c r="C34" s="23"/>
      <c r="D34" s="23"/>
      <c r="E34" s="23"/>
      <c r="F34" s="23"/>
      <c r="G34" s="23"/>
      <c r="H34" s="23"/>
      <c r="I34" s="23"/>
      <c r="J34" s="23"/>
      <c r="K34" s="23"/>
      <c r="L34" s="23"/>
      <c r="M34" s="23"/>
      <c r="N34" s="29"/>
      <c r="O34" s="12"/>
    </row>
    <row r="35" spans="2:19" s="1" customFormat="1" ht="16" customHeight="1">
      <c r="B35" s="27" t="s">
        <v>71</v>
      </c>
      <c r="C35" s="28"/>
      <c r="D35" s="23"/>
      <c r="E35" s="23"/>
      <c r="F35" s="23"/>
      <c r="G35" s="23"/>
      <c r="H35" s="23"/>
      <c r="I35" s="23"/>
      <c r="J35" s="23"/>
      <c r="K35" s="23"/>
      <c r="L35" s="23"/>
      <c r="M35" s="26"/>
      <c r="N35" s="23"/>
      <c r="O35" s="23"/>
    </row>
    <row r="36" spans="2:19" s="37" customFormat="1" ht="16" customHeight="1">
      <c r="B36" s="38" t="s">
        <v>71</v>
      </c>
      <c r="C36" s="51">
        <v>0</v>
      </c>
      <c r="D36" s="51">
        <v>0</v>
      </c>
      <c r="E36" s="51">
        <v>0</v>
      </c>
      <c r="F36" s="40"/>
      <c r="G36" s="40"/>
      <c r="H36" s="40"/>
      <c r="I36" s="40"/>
      <c r="J36" s="40"/>
      <c r="K36" s="40"/>
      <c r="M36" s="57" t="s">
        <v>142</v>
      </c>
    </row>
    <row r="37" spans="2:19" s="1" customFormat="1" ht="6" customHeight="1">
      <c r="B37" s="24"/>
      <c r="C37" s="23"/>
      <c r="D37" s="23"/>
      <c r="E37" s="23"/>
      <c r="F37" s="23"/>
      <c r="G37" s="23"/>
      <c r="H37" s="23"/>
      <c r="I37" s="23"/>
      <c r="J37" s="23"/>
      <c r="K37" s="23"/>
      <c r="L37" s="23"/>
      <c r="M37" s="23"/>
      <c r="N37" s="29"/>
      <c r="O37" s="12"/>
    </row>
    <row r="38" spans="2:19" s="1" customFormat="1" ht="16" customHeight="1">
      <c r="B38" s="27" t="s">
        <v>84</v>
      </c>
      <c r="C38" s="28"/>
      <c r="D38" s="23"/>
      <c r="E38" s="23"/>
      <c r="F38" s="23"/>
      <c r="G38" s="23"/>
      <c r="H38" s="23"/>
      <c r="I38" s="23"/>
      <c r="J38" s="23"/>
      <c r="K38" s="23"/>
      <c r="L38" s="23"/>
      <c r="M38" s="26"/>
      <c r="N38" s="23"/>
      <c r="O38" s="23"/>
    </row>
    <row r="39" spans="2:19" s="37" customFormat="1" ht="16" customHeight="1">
      <c r="B39" s="38" t="s">
        <v>85</v>
      </c>
      <c r="C39" s="51">
        <v>2617</v>
      </c>
      <c r="D39" s="51">
        <v>32986</v>
      </c>
      <c r="E39" s="51">
        <v>35929</v>
      </c>
      <c r="F39" s="51">
        <v>7591</v>
      </c>
      <c r="G39" s="53">
        <f t="shared" ref="G39:G44" si="6">SUM(C39:F39)</f>
        <v>79123</v>
      </c>
      <c r="H39" s="51">
        <v>0</v>
      </c>
      <c r="I39" s="51">
        <v>0</v>
      </c>
      <c r="J39" s="53">
        <f>SUM(H39:I39)</f>
        <v>0</v>
      </c>
      <c r="K39" s="41">
        <f>G39+J39</f>
        <v>79123</v>
      </c>
      <c r="M39" s="54">
        <v>79123</v>
      </c>
      <c r="N39" s="54">
        <f>M39-K39</f>
        <v>0</v>
      </c>
    </row>
    <row r="40" spans="2:19" s="37" customFormat="1" ht="16" customHeight="1">
      <c r="B40" s="38" t="s">
        <v>88</v>
      </c>
      <c r="C40" s="51">
        <v>11793</v>
      </c>
      <c r="D40" s="51">
        <v>5978</v>
      </c>
      <c r="E40" s="51">
        <v>4744</v>
      </c>
      <c r="F40" s="51">
        <v>7870</v>
      </c>
      <c r="G40" s="53">
        <f t="shared" si="6"/>
        <v>30385</v>
      </c>
      <c r="H40" s="51">
        <v>3995</v>
      </c>
      <c r="I40" s="51">
        <v>0</v>
      </c>
      <c r="J40" s="53">
        <f>SUM(H40:I40)</f>
        <v>3995</v>
      </c>
      <c r="K40" s="41">
        <f>G40+J40</f>
        <v>34380</v>
      </c>
      <c r="M40" s="54">
        <v>34380</v>
      </c>
      <c r="N40" s="54">
        <f>M40-K40</f>
        <v>0</v>
      </c>
    </row>
    <row r="41" spans="2:19" s="37" customFormat="1" ht="16" customHeight="1">
      <c r="B41" s="38" t="s">
        <v>86</v>
      </c>
      <c r="C41" s="51">
        <v>0</v>
      </c>
      <c r="D41" s="51">
        <v>19</v>
      </c>
      <c r="E41" s="51">
        <v>369</v>
      </c>
      <c r="F41" s="51">
        <v>982</v>
      </c>
      <c r="G41" s="53">
        <f t="shared" si="6"/>
        <v>1370</v>
      </c>
      <c r="H41" s="40"/>
      <c r="I41" s="40"/>
      <c r="J41" s="40"/>
      <c r="K41" s="41">
        <f>G41</f>
        <v>1370</v>
      </c>
    </row>
    <row r="42" spans="2:19" s="37" customFormat="1" ht="16" customHeight="1">
      <c r="B42" s="38" t="s">
        <v>62</v>
      </c>
      <c r="C42" s="51">
        <v>340</v>
      </c>
      <c r="D42" s="51">
        <v>2490</v>
      </c>
      <c r="E42" s="51">
        <v>1635</v>
      </c>
      <c r="F42" s="51">
        <v>105</v>
      </c>
      <c r="G42" s="53">
        <f t="shared" si="6"/>
        <v>4570</v>
      </c>
      <c r="H42" s="40"/>
      <c r="I42" s="40"/>
      <c r="J42" s="40"/>
      <c r="K42" s="41">
        <f>G42</f>
        <v>4570</v>
      </c>
    </row>
    <row r="43" spans="2:19" s="37" customFormat="1" ht="16" customHeight="1">
      <c r="B43" s="38" t="s">
        <v>63</v>
      </c>
      <c r="C43" s="51">
        <v>174</v>
      </c>
      <c r="D43" s="51">
        <v>3923</v>
      </c>
      <c r="E43" s="51">
        <v>1819</v>
      </c>
      <c r="F43" s="51">
        <v>7501</v>
      </c>
      <c r="G43" s="53">
        <f t="shared" si="6"/>
        <v>13417</v>
      </c>
      <c r="H43" s="40"/>
      <c r="I43" s="40"/>
      <c r="J43" s="40"/>
      <c r="K43" s="41">
        <f>G43</f>
        <v>13417</v>
      </c>
      <c r="M43" s="30" t="str">
        <f>IF(OR(SUM(C43:E43)&gt;P13, F43&gt;F13), "FAIL", "PASS")</f>
        <v>PASS</v>
      </c>
      <c r="N43" s="25"/>
    </row>
    <row r="44" spans="2:19" s="37" customFormat="1" ht="16" customHeight="1">
      <c r="B44" s="38" t="s">
        <v>64</v>
      </c>
      <c r="C44" s="51">
        <v>0</v>
      </c>
      <c r="D44" s="51">
        <v>428</v>
      </c>
      <c r="E44" s="51">
        <v>241</v>
      </c>
      <c r="F44" s="51">
        <v>0</v>
      </c>
      <c r="G44" s="53">
        <f t="shared" si="6"/>
        <v>669</v>
      </c>
      <c r="H44" s="40"/>
      <c r="I44" s="40"/>
      <c r="J44" s="40"/>
      <c r="K44" s="41">
        <f>G44</f>
        <v>669</v>
      </c>
      <c r="M44" s="62"/>
    </row>
    <row r="45" spans="2:19" s="1" customFormat="1" ht="6" customHeight="1">
      <c r="B45" s="24"/>
      <c r="C45" s="23"/>
      <c r="D45" s="23"/>
      <c r="E45" s="23"/>
      <c r="F45" s="23"/>
      <c r="G45" s="23"/>
      <c r="H45" s="23"/>
      <c r="I45" s="23"/>
      <c r="J45" s="23"/>
      <c r="K45" s="23"/>
      <c r="L45" s="23"/>
      <c r="M45" s="23"/>
      <c r="N45" s="29"/>
      <c r="O45" s="12"/>
    </row>
    <row r="46" spans="2:19" s="1" customFormat="1" ht="16" customHeight="1">
      <c r="B46" s="27" t="s">
        <v>45</v>
      </c>
      <c r="C46" s="28"/>
      <c r="D46" s="23"/>
      <c r="E46" s="23"/>
      <c r="F46" s="23"/>
      <c r="G46" s="23"/>
      <c r="H46" s="23"/>
      <c r="I46" s="23"/>
      <c r="J46" s="23"/>
      <c r="K46" s="23"/>
      <c r="L46" s="23"/>
      <c r="M46" s="26"/>
      <c r="N46" s="23"/>
      <c r="O46" s="23"/>
    </row>
    <row r="47" spans="2:19" s="37" customFormat="1" ht="16" customHeight="1">
      <c r="B47" s="38" t="s">
        <v>62</v>
      </c>
      <c r="C47" s="51">
        <v>-16</v>
      </c>
      <c r="D47" s="51">
        <v>-528</v>
      </c>
      <c r="E47" s="51">
        <v>-671</v>
      </c>
      <c r="F47" s="51">
        <v>-14</v>
      </c>
      <c r="G47" s="53">
        <f>SUM(C47:F47)</f>
        <v>-1229</v>
      </c>
      <c r="H47" s="40"/>
      <c r="I47" s="40"/>
      <c r="J47" s="40"/>
      <c r="K47" s="41">
        <f>G47</f>
        <v>-1229</v>
      </c>
      <c r="M47" s="30" t="s">
        <v>142</v>
      </c>
      <c r="N47" s="25"/>
    </row>
    <row r="48" spans="2:19" s="1" customFormat="1" ht="6" customHeight="1">
      <c r="B48" s="24"/>
      <c r="C48" s="23"/>
      <c r="D48" s="23"/>
      <c r="E48" s="23"/>
      <c r="F48" s="23"/>
      <c r="G48" s="23"/>
      <c r="H48" s="23"/>
      <c r="I48" s="23"/>
      <c r="J48" s="23"/>
      <c r="K48" s="23"/>
      <c r="L48" s="23"/>
      <c r="M48" s="23"/>
      <c r="N48" s="29"/>
      <c r="O48" s="12"/>
    </row>
    <row r="49" spans="2:20" s="1" customFormat="1" ht="16" customHeight="1">
      <c r="B49" s="27" t="s">
        <v>65</v>
      </c>
      <c r="C49" s="28"/>
      <c r="D49" s="23"/>
      <c r="E49" s="23"/>
      <c r="F49" s="23"/>
      <c r="G49" s="23"/>
      <c r="H49" s="23"/>
      <c r="I49" s="23"/>
      <c r="J49" s="23"/>
      <c r="K49" s="23"/>
      <c r="L49" s="23"/>
      <c r="M49" s="26"/>
      <c r="N49" s="23"/>
      <c r="O49" s="23"/>
    </row>
    <row r="50" spans="2:20" s="37" customFormat="1" ht="16" customHeight="1">
      <c r="B50" s="38" t="s">
        <v>66</v>
      </c>
      <c r="C50" s="51">
        <v>0</v>
      </c>
      <c r="D50" s="51">
        <v>4278</v>
      </c>
      <c r="E50" s="51">
        <v>2412</v>
      </c>
      <c r="F50" s="51">
        <v>0</v>
      </c>
      <c r="G50" s="53">
        <f>SUM(C50:F50)</f>
        <v>6690</v>
      </c>
      <c r="H50" s="40"/>
      <c r="I50" s="40"/>
      <c r="J50" s="40"/>
      <c r="K50" s="41">
        <f>G50</f>
        <v>6690</v>
      </c>
      <c r="M50" s="30" t="str">
        <f>IF(AND(G44&gt;0, G50=0), "FAIL", "PASS")</f>
        <v>PASS</v>
      </c>
    </row>
    <row r="51" spans="2:20" s="37" customFormat="1" ht="16" customHeight="1">
      <c r="B51" s="46" t="s">
        <v>72</v>
      </c>
      <c r="C51" s="63" t="e">
        <f>(C44*1000)/C50</f>
        <v>#DIV/0!</v>
      </c>
      <c r="D51" s="63">
        <f>(D44*1000)/D50</f>
        <v>100.04675081813932</v>
      </c>
      <c r="E51" s="63">
        <f>(E44*1000)/E50</f>
        <v>99.917081260364839</v>
      </c>
      <c r="F51" s="63" t="e">
        <f>(F44*1000)/F50</f>
        <v>#DIV/0!</v>
      </c>
      <c r="G51" s="64">
        <f>(G44*1000)/G50</f>
        <v>100</v>
      </c>
      <c r="H51" s="40"/>
      <c r="I51" s="40"/>
      <c r="J51" s="40"/>
      <c r="K51" s="66">
        <f>(K44*1000)/K50</f>
        <v>100</v>
      </c>
    </row>
    <row r="52" spans="2:20" s="37" customFormat="1" ht="16" customHeight="1">
      <c r="B52" s="38" t="s">
        <v>67</v>
      </c>
      <c r="C52" s="51">
        <v>126278</v>
      </c>
      <c r="D52" s="51">
        <v>711659</v>
      </c>
      <c r="E52" s="51">
        <v>246975</v>
      </c>
      <c r="F52" s="51">
        <v>23614</v>
      </c>
      <c r="G52" s="53">
        <f>SUM(C52:F52)</f>
        <v>1108526</v>
      </c>
      <c r="H52" s="40"/>
      <c r="I52" s="40"/>
      <c r="J52" s="40"/>
      <c r="K52" s="41">
        <f>G52</f>
        <v>1108526</v>
      </c>
    </row>
    <row r="53" spans="2:20" s="37" customFormat="1" ht="16" customHeight="1">
      <c r="B53" s="38" t="s">
        <v>87</v>
      </c>
      <c r="C53" s="51">
        <v>23360</v>
      </c>
      <c r="D53" s="51">
        <v>234176</v>
      </c>
      <c r="E53" s="51">
        <v>343760</v>
      </c>
      <c r="F53" s="51">
        <v>13739</v>
      </c>
      <c r="G53" s="53">
        <f>SUM(C53:F53)</f>
        <v>615035</v>
      </c>
      <c r="H53" s="40"/>
      <c r="I53" s="40"/>
      <c r="J53" s="40"/>
      <c r="K53" s="41">
        <f>G53</f>
        <v>615035</v>
      </c>
    </row>
    <row r="54" spans="2:20" s="37" customFormat="1" ht="16" customHeight="1">
      <c r="B54" s="52" t="s">
        <v>68</v>
      </c>
      <c r="C54" s="53">
        <f>SUM(C52:C53)</f>
        <v>149638</v>
      </c>
      <c r="D54" s="53">
        <f>SUM(D52:D53)</f>
        <v>945835</v>
      </c>
      <c r="E54" s="53">
        <f>SUM(E52:E53)</f>
        <v>590735</v>
      </c>
      <c r="F54" s="53">
        <f>SUM(F52:F53)</f>
        <v>37353</v>
      </c>
      <c r="G54" s="53">
        <f>SUM(G52:G53)</f>
        <v>1723561</v>
      </c>
      <c r="H54" s="40"/>
      <c r="I54" s="40"/>
      <c r="J54" s="40"/>
      <c r="K54" s="41">
        <f>SUM(K52:K53)</f>
        <v>1723561</v>
      </c>
      <c r="M54" s="30" t="str">
        <f>IF(AND(G42&gt;0, G54=0), "FAIL", "PASS")</f>
        <v>PASS</v>
      </c>
    </row>
    <row r="55" spans="2:20" s="37" customFormat="1" ht="16" customHeight="1">
      <c r="B55" s="46" t="s">
        <v>73</v>
      </c>
      <c r="C55" s="63">
        <f>(C42*1000)/C54</f>
        <v>2.2721501222951388</v>
      </c>
      <c r="D55" s="63">
        <f>(D42*1000)/D54</f>
        <v>2.6325944800097267</v>
      </c>
      <c r="E55" s="63">
        <f>(E42*1000)/E54</f>
        <v>2.767738495264374</v>
      </c>
      <c r="F55" s="63">
        <f>(F42*1000)/F54</f>
        <v>2.811019195245362</v>
      </c>
      <c r="G55" s="64">
        <f>(G42*1000)/G54</f>
        <v>2.6514872406604697</v>
      </c>
      <c r="H55" s="40"/>
      <c r="I55" s="40"/>
      <c r="J55" s="40"/>
      <c r="K55" s="66">
        <f>(K42*1000)/K54</f>
        <v>2.6514872406604697</v>
      </c>
    </row>
    <row r="56" spans="2:20" s="37" customFormat="1" ht="12.75" customHeight="1"/>
    <row r="57" spans="2:20" s="13" customFormat="1" ht="18" customHeight="1">
      <c r="B57" s="14" t="s">
        <v>8</v>
      </c>
      <c r="C57" s="15"/>
      <c r="D57" s="15"/>
      <c r="F57" s="15"/>
      <c r="M57" s="15"/>
      <c r="N57" s="15"/>
      <c r="P57" s="15"/>
      <c r="Q57" s="15"/>
      <c r="T57" s="15"/>
    </row>
    <row r="58" spans="2:20" s="10" customFormat="1" ht="16" customHeight="1">
      <c r="B58" s="91" t="s">
        <v>149</v>
      </c>
      <c r="C58" s="91"/>
      <c r="D58" s="91"/>
      <c r="E58" s="91"/>
      <c r="F58" s="91"/>
      <c r="G58" s="91"/>
      <c r="H58" s="91"/>
      <c r="I58" s="91"/>
      <c r="J58" s="91"/>
      <c r="K58" s="91"/>
      <c r="L58" s="48"/>
      <c r="M58" s="49"/>
      <c r="N58" s="49"/>
      <c r="O58" s="49"/>
      <c r="P58" s="49"/>
      <c r="Q58" s="49"/>
      <c r="S58" s="49"/>
      <c r="T58" s="49"/>
    </row>
    <row r="59" spans="2:20" s="10" customFormat="1" ht="16" customHeight="1">
      <c r="B59" s="91"/>
      <c r="C59" s="91"/>
      <c r="D59" s="91"/>
      <c r="E59" s="91"/>
      <c r="F59" s="91"/>
      <c r="G59" s="91"/>
      <c r="H59" s="91"/>
      <c r="I59" s="91"/>
      <c r="J59" s="91"/>
      <c r="K59" s="91"/>
      <c r="L59" s="49"/>
      <c r="M59" s="49"/>
      <c r="N59" s="49"/>
      <c r="O59" s="49"/>
      <c r="P59" s="49"/>
      <c r="Q59" s="49"/>
      <c r="S59" s="49"/>
      <c r="T59" s="49"/>
    </row>
    <row r="60" spans="2:20" s="10" customFormat="1" ht="16" customHeight="1">
      <c r="B60" s="91"/>
      <c r="C60" s="91"/>
      <c r="D60" s="91"/>
      <c r="E60" s="91"/>
      <c r="F60" s="91"/>
      <c r="G60" s="91"/>
      <c r="H60" s="91"/>
      <c r="I60" s="91"/>
      <c r="J60" s="91"/>
      <c r="K60" s="91"/>
      <c r="L60" s="49"/>
      <c r="M60" s="49"/>
      <c r="N60" s="49"/>
      <c r="O60" s="49"/>
      <c r="P60" s="49"/>
      <c r="Q60" s="49"/>
      <c r="S60" s="49"/>
      <c r="T60" s="49"/>
    </row>
    <row r="61" spans="2:20" s="10" customFormat="1" ht="16" customHeight="1">
      <c r="B61" s="91"/>
      <c r="C61" s="91"/>
      <c r="D61" s="91"/>
      <c r="E61" s="91"/>
      <c r="F61" s="91"/>
      <c r="G61" s="91"/>
      <c r="H61" s="91"/>
      <c r="I61" s="91"/>
      <c r="J61" s="91"/>
      <c r="K61" s="91"/>
      <c r="L61" s="49"/>
      <c r="M61" s="49"/>
      <c r="N61" s="49"/>
      <c r="O61" s="49"/>
      <c r="P61" s="49"/>
      <c r="Q61" s="49"/>
      <c r="S61" s="49"/>
      <c r="T61" s="49"/>
    </row>
    <row r="62" spans="2:20" s="10" customFormat="1" ht="16" customHeight="1">
      <c r="B62" s="91"/>
      <c r="C62" s="91"/>
      <c r="D62" s="91"/>
      <c r="E62" s="91"/>
      <c r="F62" s="91"/>
      <c r="G62" s="91"/>
      <c r="H62" s="91"/>
      <c r="I62" s="91"/>
      <c r="J62" s="91"/>
      <c r="K62" s="91"/>
      <c r="L62" s="49"/>
      <c r="M62" s="49"/>
      <c r="N62" s="49"/>
      <c r="O62" s="49"/>
      <c r="P62" s="49"/>
      <c r="Q62" s="49"/>
      <c r="S62" s="49"/>
      <c r="T62" s="49"/>
    </row>
    <row r="63" spans="2:20" s="10" customFormat="1" ht="16" customHeight="1">
      <c r="B63" s="91"/>
      <c r="C63" s="91"/>
      <c r="D63" s="91"/>
      <c r="E63" s="91"/>
      <c r="F63" s="91"/>
      <c r="G63" s="91"/>
      <c r="H63" s="91"/>
      <c r="I63" s="91"/>
      <c r="J63" s="91"/>
      <c r="K63" s="91"/>
      <c r="L63" s="49"/>
      <c r="M63" s="49"/>
      <c r="N63" s="49"/>
      <c r="O63" s="49"/>
      <c r="P63" s="49"/>
      <c r="Q63" s="49"/>
      <c r="S63" s="49"/>
      <c r="T63" s="49"/>
    </row>
    <row r="64" spans="2:20" s="10" customFormat="1" ht="16" customHeight="1">
      <c r="B64" s="91"/>
      <c r="C64" s="91"/>
      <c r="D64" s="91"/>
      <c r="E64" s="91"/>
      <c r="F64" s="91"/>
      <c r="G64" s="91"/>
      <c r="H64" s="91"/>
      <c r="I64" s="91"/>
      <c r="J64" s="91"/>
      <c r="K64" s="91"/>
      <c r="L64" s="49"/>
      <c r="M64" s="49"/>
      <c r="N64" s="49"/>
      <c r="O64" s="49"/>
      <c r="P64" s="49"/>
      <c r="Q64" s="49"/>
      <c r="S64" s="49"/>
      <c r="T64" s="49"/>
    </row>
    <row r="65" spans="2:20" s="10" customFormat="1" ht="16" customHeight="1">
      <c r="B65" s="91"/>
      <c r="C65" s="91"/>
      <c r="D65" s="91"/>
      <c r="E65" s="91"/>
      <c r="F65" s="91"/>
      <c r="G65" s="91"/>
      <c r="H65" s="91"/>
      <c r="I65" s="91"/>
      <c r="J65" s="91"/>
      <c r="K65" s="91"/>
      <c r="L65" s="49"/>
      <c r="M65" s="49"/>
      <c r="N65" s="49"/>
      <c r="O65" s="49"/>
      <c r="P65" s="49"/>
      <c r="Q65" s="49"/>
      <c r="S65" s="49"/>
      <c r="T65" s="49"/>
    </row>
    <row r="66" spans="2:20" s="10" customFormat="1" ht="16" customHeight="1">
      <c r="B66" s="91"/>
      <c r="C66" s="91"/>
      <c r="D66" s="91"/>
      <c r="E66" s="91"/>
      <c r="F66" s="91"/>
      <c r="G66" s="91"/>
      <c r="H66" s="91"/>
      <c r="I66" s="91"/>
      <c r="J66" s="91"/>
      <c r="K66" s="91"/>
      <c r="L66" s="49"/>
      <c r="M66" s="49"/>
      <c r="N66" s="49"/>
      <c r="O66" s="49"/>
      <c r="P66" s="49"/>
      <c r="Q66" s="49"/>
      <c r="S66" s="49"/>
      <c r="T66" s="49"/>
    </row>
    <row r="67" spans="2:20" s="10" customFormat="1" ht="16" customHeight="1">
      <c r="B67" s="91"/>
      <c r="C67" s="91"/>
      <c r="D67" s="91"/>
      <c r="E67" s="91"/>
      <c r="F67" s="91"/>
      <c r="G67" s="91"/>
      <c r="H67" s="91"/>
      <c r="I67" s="91"/>
      <c r="J67" s="91"/>
      <c r="K67" s="91"/>
      <c r="L67" s="49"/>
      <c r="M67" s="49"/>
      <c r="N67" s="49"/>
      <c r="O67" s="49"/>
      <c r="P67" s="49"/>
      <c r="Q67" s="49"/>
      <c r="S67" s="49"/>
      <c r="T67" s="49"/>
    </row>
    <row r="68" spans="2:20" s="10" customFormat="1" ht="16" customHeight="1">
      <c r="B68" s="91"/>
      <c r="C68" s="91"/>
      <c r="D68" s="91"/>
      <c r="E68" s="91"/>
      <c r="F68" s="91"/>
      <c r="G68" s="91"/>
      <c r="H68" s="91"/>
      <c r="I68" s="91"/>
      <c r="J68" s="91"/>
      <c r="K68" s="91"/>
      <c r="L68" s="49"/>
      <c r="M68" s="49"/>
      <c r="N68" s="49"/>
      <c r="O68" s="49"/>
      <c r="P68" s="49"/>
      <c r="Q68" s="49"/>
      <c r="S68" s="49"/>
      <c r="T68" s="49"/>
    </row>
    <row r="69" spans="2:20" s="10" customFormat="1" ht="16" customHeight="1">
      <c r="B69" s="91"/>
      <c r="C69" s="91"/>
      <c r="D69" s="91"/>
      <c r="E69" s="91"/>
      <c r="F69" s="91"/>
      <c r="G69" s="91"/>
      <c r="H69" s="91"/>
      <c r="I69" s="91"/>
      <c r="J69" s="91"/>
      <c r="K69" s="91"/>
      <c r="L69" s="48"/>
      <c r="M69" s="49"/>
      <c r="N69" s="49"/>
      <c r="O69" s="49"/>
      <c r="P69" s="49"/>
      <c r="Q69" s="49"/>
      <c r="S69" s="49"/>
      <c r="T69" s="49"/>
    </row>
    <row r="70" spans="2:20">
      <c r="N70" s="50"/>
      <c r="P70" s="50"/>
      <c r="T70" s="50"/>
    </row>
  </sheetData>
  <mergeCells count="13">
    <mergeCell ref="R6:R7"/>
    <mergeCell ref="T6:T7"/>
    <mergeCell ref="C1:D1"/>
    <mergeCell ref="C3:D3"/>
    <mergeCell ref="F3:G3"/>
    <mergeCell ref="C6:G6"/>
    <mergeCell ref="H6:J6"/>
    <mergeCell ref="K6:K7"/>
    <mergeCell ref="B58:K69"/>
    <mergeCell ref="M6:M7"/>
    <mergeCell ref="N6:N7"/>
    <mergeCell ref="P6:P7"/>
    <mergeCell ref="Q6:Q7"/>
  </mergeCells>
  <conditionalFormatting sqref="C3:E3">
    <cfRule type="expression" dxfId="199" priority="2">
      <formula>$E$3&lt;&gt;0</formula>
    </cfRule>
  </conditionalFormatting>
  <conditionalFormatting sqref="C29:K29 P29:R29">
    <cfRule type="expression" dxfId="198" priority="5">
      <formula>AND(ABS(C13-C29)&gt;500, ABS((C13-C29)/C29)&gt;0.1)</formula>
    </cfRule>
  </conditionalFormatting>
  <conditionalFormatting sqref="C30:K30 P30:R30">
    <cfRule type="expression" dxfId="197" priority="6">
      <formula>AND(ABS(C22-C30)&gt;500, ABS((C22-C30)/C30)&gt;0.1)</formula>
    </cfRule>
  </conditionalFormatting>
  <conditionalFormatting sqref="C31:K31 P31:R31">
    <cfRule type="expression" dxfId="196" priority="7">
      <formula>AND(ABS(C26-C31)&gt;500, ABS((C26-C31)/C31)&gt;0.1)</formula>
    </cfRule>
  </conditionalFormatting>
  <conditionalFormatting sqref="M9:N9 M11:N13 M18:N18 M20:N22 M26:N26 M39:N40">
    <cfRule type="expression" dxfId="195" priority="4">
      <formula>$N9&lt;&gt;0</formula>
    </cfRule>
  </conditionalFormatting>
  <conditionalFormatting sqref="M6:N7">
    <cfRule type="expression" dxfId="194" priority="3">
      <formula>SUM($N$9:$N$40)&lt;&gt;0</formula>
    </cfRule>
  </conditionalFormatting>
  <conditionalFormatting sqref="T9 T11:T12 T18 T20:T21 M36 M43 M47 M50 M54">
    <cfRule type="cellIs" dxfId="193" priority="8" operator="equal">
      <formula>"FAIL"</formula>
    </cfRule>
  </conditionalFormatting>
  <conditionalFormatting sqref="C9:F9 H9:I9 P9:Q9 C11:F12 H11:I12 P11:Q12 C18:F18 C20:F21 H18:I18 H20:I21 P18:Q18 P20:Q21 C36:E36 C39:F44 H39:I40 C47:F47 C50:F50 C52:F53">
    <cfRule type="expression" dxfId="192" priority="1">
      <formula>VLOOKUP($B$3,#REF!, 7, FALSE)="No"</formula>
    </cfRule>
  </conditionalFormatting>
  <dataValidations count="4">
    <dataValidation type="list" allowBlank="1" showInputMessage="1" showErrorMessage="1" sqref="H3" xr:uid="{00000000-0002-0000-0A00-000000000000}">
      <formula1>#REF!</formula1>
    </dataValidation>
    <dataValidation type="whole" errorStyle="warning" operator="greaterThanOrEqual" allowBlank="1" showErrorMessage="1" errorTitle="WARNING" error="This figure must be entered as a positive whole number. Please ensure the figure you have entered is correct." sqref="C50:F50 C52:F53" xr:uid="{00000000-0002-0000-0A00-000001000000}">
      <formula1>0</formula1>
    </dataValidation>
    <dataValidation type="whole" errorStyle="warning" operator="lessThanOrEqual" allowBlank="1" showErrorMessage="1" errorTitle="WARNING: Check signage" error="Income must be entered as a negative whole number. Please ensure that the figure you have entered is correct." sqref="C11:F11 H11:I11 P11:Q11 C18:F18 H18:I18 P18:Q18 C20:F21 H20:I21 P20:Q21 C47:F47" xr:uid="{00000000-0002-0000-0A00-000002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F9 H9:I9 P9:Q9 C12:F12 H12:I12 P12:Q12 C36:E36 C39:F44 H39:I40" xr:uid="{00000000-0002-0000-0A00-000003000000}">
      <formula1>0</formula1>
    </dataValidation>
  </dataValidations>
  <pageMargins left="0.7" right="0.7" top="0.75" bottom="0.75" header="0.3" footer="0.3"/>
  <pageSetup paperSize="9" scale="53" fitToHeight="0" orientation="landscape" r:id="rId1"/>
  <rowBreaks count="1" manualBreakCount="1">
    <brk id="56" max="1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8DB4E2"/>
    <pageSetUpPr fitToPage="1"/>
  </sheetPr>
  <dimension ref="B1:V70"/>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4" customWidth="1"/>
    <col min="2" max="2" width="53.453125" style="34" customWidth="1"/>
    <col min="3" max="4" width="13.453125" style="34" customWidth="1"/>
    <col min="5" max="5" width="12.81640625" style="34" customWidth="1"/>
    <col min="6" max="6" width="10.7265625" style="34" customWidth="1"/>
    <col min="7" max="7" width="11.1796875" style="34" customWidth="1"/>
    <col min="8" max="9" width="12.453125" style="34" customWidth="1"/>
    <col min="10" max="10" width="13" style="34" customWidth="1"/>
    <col min="11" max="11" width="13.26953125" style="34" customWidth="1"/>
    <col min="12" max="12" width="3.26953125" style="34" customWidth="1"/>
    <col min="13" max="14" width="10.81640625" style="34" customWidth="1"/>
    <col min="15" max="15" width="3.26953125" style="34" customWidth="1"/>
    <col min="16" max="17" width="11.1796875" style="34" customWidth="1"/>
    <col min="18" max="18" width="10" style="34" customWidth="1"/>
    <col min="19" max="19" width="3.26953125" style="34" customWidth="1"/>
    <col min="20" max="20" width="10.81640625" style="34" customWidth="1"/>
    <col min="21" max="16384" width="9.1796875" style="34"/>
  </cols>
  <sheetData>
    <row r="1" spans="2:20" s="1" customFormat="1" ht="20.149999999999999" customHeight="1">
      <c r="B1" s="2" t="s">
        <v>0</v>
      </c>
      <c r="C1" s="99"/>
      <c r="D1" s="99"/>
      <c r="F1" s="11"/>
      <c r="G1" s="11"/>
      <c r="H1" s="11"/>
      <c r="I1" s="11"/>
      <c r="J1" s="11"/>
    </row>
    <row r="2" spans="2:20" s="1" customFormat="1" ht="20.149999999999999" customHeight="1">
      <c r="B2" s="2" t="s">
        <v>89</v>
      </c>
    </row>
    <row r="3" spans="2:20" s="1" customFormat="1" ht="20.149999999999999" customHeight="1">
      <c r="B3" s="3" t="s">
        <v>20</v>
      </c>
      <c r="C3" s="100" t="s">
        <v>1</v>
      </c>
      <c r="D3" s="100"/>
      <c r="E3" s="4">
        <f>COUNT(N9:N40)-COUNTIF(N9:N40,"=0")+COUNTIF(T9:T21,"FAIL")+COUNTIF(M36:M54,"FAIL")</f>
        <v>0</v>
      </c>
      <c r="F3" s="101" t="s">
        <v>2</v>
      </c>
      <c r="G3" s="101"/>
      <c r="H3" s="5" t="s">
        <v>3</v>
      </c>
    </row>
    <row r="4" spans="2:20" s="6" customFormat="1" ht="12.75" customHeight="1">
      <c r="B4" s="7"/>
      <c r="C4" s="8"/>
      <c r="K4" s="9"/>
      <c r="L4" s="9"/>
      <c r="O4" s="9"/>
      <c r="P4" s="9"/>
      <c r="Q4" s="9"/>
      <c r="S4" s="9"/>
    </row>
    <row r="5" spans="2:20" s="6" customFormat="1" ht="12.75" customHeight="1">
      <c r="B5" s="7"/>
      <c r="C5" s="8"/>
      <c r="K5" s="9" t="s">
        <v>4</v>
      </c>
      <c r="L5" s="9"/>
      <c r="O5" s="9"/>
      <c r="P5" s="9"/>
      <c r="Q5" s="9"/>
      <c r="S5" s="9"/>
    </row>
    <row r="6" spans="2:20" ht="18" customHeight="1">
      <c r="B6" s="32" t="s">
        <v>12</v>
      </c>
      <c r="C6" s="102" t="s">
        <v>47</v>
      </c>
      <c r="D6" s="103"/>
      <c r="E6" s="103"/>
      <c r="F6" s="103"/>
      <c r="G6" s="104"/>
      <c r="H6" s="105" t="s">
        <v>48</v>
      </c>
      <c r="I6" s="106"/>
      <c r="J6" s="107"/>
      <c r="K6" s="97" t="s">
        <v>49</v>
      </c>
      <c r="L6" s="33"/>
      <c r="M6" s="92" t="s">
        <v>43</v>
      </c>
      <c r="N6" s="92" t="s">
        <v>5</v>
      </c>
      <c r="O6" s="33"/>
      <c r="P6" s="93" t="s">
        <v>59</v>
      </c>
      <c r="Q6" s="95" t="s">
        <v>60</v>
      </c>
      <c r="R6" s="97" t="s">
        <v>54</v>
      </c>
      <c r="S6" s="33"/>
      <c r="T6" s="92" t="s">
        <v>61</v>
      </c>
    </row>
    <row r="7" spans="2:20" ht="51" customHeight="1">
      <c r="B7" s="35" t="s">
        <v>13</v>
      </c>
      <c r="C7" s="68" t="s">
        <v>50</v>
      </c>
      <c r="D7" s="68" t="s">
        <v>51</v>
      </c>
      <c r="E7" s="68" t="s">
        <v>52</v>
      </c>
      <c r="F7" s="68" t="s">
        <v>53</v>
      </c>
      <c r="G7" s="67" t="s">
        <v>54</v>
      </c>
      <c r="H7" s="68" t="s">
        <v>55</v>
      </c>
      <c r="I7" s="68" t="s">
        <v>56</v>
      </c>
      <c r="J7" s="67" t="s">
        <v>57</v>
      </c>
      <c r="K7" s="108"/>
      <c r="L7" s="33"/>
      <c r="M7" s="92"/>
      <c r="N7" s="92"/>
      <c r="O7" s="33"/>
      <c r="P7" s="94"/>
      <c r="Q7" s="96"/>
      <c r="R7" s="98"/>
      <c r="S7" s="33"/>
      <c r="T7" s="92"/>
    </row>
    <row r="8" spans="2:20" s="37" customFormat="1" ht="16" customHeight="1">
      <c r="B8" s="36" t="s">
        <v>46</v>
      </c>
    </row>
    <row r="9" spans="2:20" s="37" customFormat="1" ht="16" customHeight="1">
      <c r="B9" s="38" t="s">
        <v>44</v>
      </c>
      <c r="C9" s="51">
        <v>957</v>
      </c>
      <c r="D9" s="51">
        <v>1606</v>
      </c>
      <c r="E9" s="51">
        <v>1565</v>
      </c>
      <c r="F9" s="51">
        <v>642</v>
      </c>
      <c r="G9" s="53">
        <f>SUM(C9:F9)</f>
        <v>4770</v>
      </c>
      <c r="H9" s="51">
        <v>506</v>
      </c>
      <c r="I9" s="51">
        <v>0</v>
      </c>
      <c r="J9" s="53">
        <f>SUM(H9:I9)</f>
        <v>506</v>
      </c>
      <c r="K9" s="41">
        <f>SUM(G9,J9)</f>
        <v>5276</v>
      </c>
      <c r="M9" s="54">
        <v>5276</v>
      </c>
      <c r="N9" s="54">
        <f>M9-K9</f>
        <v>0</v>
      </c>
      <c r="P9" s="51">
        <v>250</v>
      </c>
      <c r="Q9" s="51">
        <v>4520</v>
      </c>
      <c r="R9" s="41">
        <f>SUM(P9:Q9)</f>
        <v>4770</v>
      </c>
      <c r="T9" s="57" t="str">
        <f>IF(R9=G9, "PASS", "FAIL")</f>
        <v>PASS</v>
      </c>
    </row>
    <row r="10" spans="2:20" s="37" customFormat="1" ht="16" customHeight="1">
      <c r="B10" s="38" t="s">
        <v>83</v>
      </c>
      <c r="C10" s="40"/>
      <c r="D10" s="40"/>
      <c r="E10" s="40"/>
      <c r="F10" s="40"/>
      <c r="G10" s="40"/>
      <c r="H10" s="40"/>
      <c r="I10" s="40"/>
      <c r="J10" s="40"/>
      <c r="K10" s="40"/>
      <c r="M10" s="55"/>
      <c r="N10" s="56"/>
      <c r="P10" s="40"/>
      <c r="Q10" s="40"/>
      <c r="R10" s="39"/>
      <c r="T10" s="60"/>
    </row>
    <row r="11" spans="2:20" s="37" customFormat="1" ht="16" customHeight="1">
      <c r="B11" s="38" t="s">
        <v>79</v>
      </c>
      <c r="C11" s="51">
        <v>-528</v>
      </c>
      <c r="D11" s="51">
        <v>-106</v>
      </c>
      <c r="E11" s="51">
        <v>-46</v>
      </c>
      <c r="F11" s="51">
        <v>-4</v>
      </c>
      <c r="G11" s="53">
        <f>SUM(C11:F11)</f>
        <v>-684</v>
      </c>
      <c r="H11" s="51">
        <v>-3</v>
      </c>
      <c r="I11" s="51">
        <v>0</v>
      </c>
      <c r="J11" s="53">
        <f>SUM(H11:I11)</f>
        <v>-3</v>
      </c>
      <c r="K11" s="41">
        <f>SUM(G11,J11)</f>
        <v>-687</v>
      </c>
      <c r="M11" s="54">
        <v>-687</v>
      </c>
      <c r="N11" s="54">
        <f>M11-K11</f>
        <v>0</v>
      </c>
      <c r="P11" s="51">
        <v>-684</v>
      </c>
      <c r="Q11" s="51">
        <v>0</v>
      </c>
      <c r="R11" s="41">
        <f>SUM(P11:Q11)</f>
        <v>-684</v>
      </c>
      <c r="T11" s="57" t="str">
        <f>IF(R11=G11, "PASS", "FAIL")</f>
        <v>PASS</v>
      </c>
    </row>
    <row r="12" spans="2:20" s="37" customFormat="1" ht="16" customHeight="1">
      <c r="B12" s="38" t="s">
        <v>80</v>
      </c>
      <c r="C12" s="51">
        <v>19612</v>
      </c>
      <c r="D12" s="51">
        <v>51481</v>
      </c>
      <c r="E12" s="51">
        <v>49668</v>
      </c>
      <c r="F12" s="51">
        <v>19185</v>
      </c>
      <c r="G12" s="53">
        <f>SUM(C12:F12)</f>
        <v>139946</v>
      </c>
      <c r="H12" s="51">
        <v>3157</v>
      </c>
      <c r="I12" s="51">
        <v>30</v>
      </c>
      <c r="J12" s="53">
        <f>SUM(H12:I12)</f>
        <v>3187</v>
      </c>
      <c r="K12" s="41">
        <f>SUM(G12,J12)</f>
        <v>143133</v>
      </c>
      <c r="M12" s="54">
        <f>M13-SUM(M9,M11)</f>
        <v>143133</v>
      </c>
      <c r="N12" s="54">
        <f>M12-K12</f>
        <v>0</v>
      </c>
      <c r="P12" s="51">
        <v>110422</v>
      </c>
      <c r="Q12" s="51">
        <v>29524</v>
      </c>
      <c r="R12" s="41">
        <f>SUM(P12:Q12)</f>
        <v>139946</v>
      </c>
      <c r="T12" s="57" t="str">
        <f>IF(R12=G12, "PASS", "FAIL")</f>
        <v>PASS</v>
      </c>
    </row>
    <row r="13" spans="2:20" s="37" customFormat="1" ht="16" customHeight="1">
      <c r="B13" s="42" t="s">
        <v>6</v>
      </c>
      <c r="C13" s="41">
        <f t="shared" ref="C13:K13" si="0">SUM(C9,C11:C12)</f>
        <v>20041</v>
      </c>
      <c r="D13" s="41">
        <f t="shared" si="0"/>
        <v>52981</v>
      </c>
      <c r="E13" s="41">
        <f t="shared" si="0"/>
        <v>51187</v>
      </c>
      <c r="F13" s="41">
        <f t="shared" si="0"/>
        <v>19823</v>
      </c>
      <c r="G13" s="41">
        <f t="shared" si="0"/>
        <v>144032</v>
      </c>
      <c r="H13" s="41">
        <f t="shared" si="0"/>
        <v>3660</v>
      </c>
      <c r="I13" s="41">
        <f t="shared" si="0"/>
        <v>30</v>
      </c>
      <c r="J13" s="41">
        <f t="shared" si="0"/>
        <v>3690</v>
      </c>
      <c r="K13" s="41">
        <f t="shared" si="0"/>
        <v>147722</v>
      </c>
      <c r="M13" s="45">
        <v>147722</v>
      </c>
      <c r="N13" s="45">
        <f>M13-K13</f>
        <v>0</v>
      </c>
      <c r="P13" s="41">
        <f>SUM(P9,P11:P12)</f>
        <v>109988</v>
      </c>
      <c r="Q13" s="41">
        <f>SUM(Q9,Q11:Q12)</f>
        <v>34044</v>
      </c>
      <c r="R13" s="41">
        <f>SUM(R9,R11:R12)</f>
        <v>144032</v>
      </c>
    </row>
    <row r="14" spans="2:20" s="37" customFormat="1" ht="12.75" customHeight="1"/>
    <row r="15" spans="2:20" s="37" customFormat="1" ht="16" customHeight="1">
      <c r="B15" s="42" t="s">
        <v>81</v>
      </c>
      <c r="C15" s="41">
        <f t="shared" ref="C15:K15" si="1">C13+C18</f>
        <v>20041</v>
      </c>
      <c r="D15" s="41">
        <f t="shared" si="1"/>
        <v>52981</v>
      </c>
      <c r="E15" s="41">
        <f t="shared" si="1"/>
        <v>51187</v>
      </c>
      <c r="F15" s="41">
        <f t="shared" si="1"/>
        <v>19290</v>
      </c>
      <c r="G15" s="41">
        <f t="shared" si="1"/>
        <v>143499</v>
      </c>
      <c r="H15" s="41">
        <f t="shared" si="1"/>
        <v>3660</v>
      </c>
      <c r="I15" s="41">
        <f t="shared" si="1"/>
        <v>30</v>
      </c>
      <c r="J15" s="41">
        <f t="shared" si="1"/>
        <v>3690</v>
      </c>
      <c r="K15" s="41">
        <f t="shared" si="1"/>
        <v>147189</v>
      </c>
      <c r="P15" s="41">
        <f>P13+P18</f>
        <v>109988</v>
      </c>
      <c r="Q15" s="41">
        <f>Q13+Q18</f>
        <v>33511</v>
      </c>
      <c r="R15" s="41">
        <f>R13+R18</f>
        <v>143499</v>
      </c>
    </row>
    <row r="16" spans="2:20" s="37" customFormat="1" ht="12.75" customHeight="1"/>
    <row r="17" spans="2:22" s="37" customFormat="1" ht="16" customHeight="1">
      <c r="B17" s="36" t="s">
        <v>45</v>
      </c>
    </row>
    <row r="18" spans="2:22" s="37" customFormat="1" ht="16" customHeight="1">
      <c r="B18" s="38" t="s">
        <v>76</v>
      </c>
      <c r="C18" s="51">
        <v>0</v>
      </c>
      <c r="D18" s="51">
        <v>0</v>
      </c>
      <c r="E18" s="51">
        <v>0</v>
      </c>
      <c r="F18" s="51">
        <v>-533</v>
      </c>
      <c r="G18" s="53">
        <f>SUM(C18:F18)</f>
        <v>-533</v>
      </c>
      <c r="H18" s="51">
        <v>0</v>
      </c>
      <c r="I18" s="51">
        <v>0</v>
      </c>
      <c r="J18" s="53">
        <f>SUM(H18:I18)</f>
        <v>0</v>
      </c>
      <c r="K18" s="41">
        <f>SUM(G18,J18)</f>
        <v>-533</v>
      </c>
      <c r="M18" s="54">
        <v>-533</v>
      </c>
      <c r="N18" s="54">
        <f>M18-K18</f>
        <v>0</v>
      </c>
      <c r="P18" s="51">
        <v>0</v>
      </c>
      <c r="Q18" s="51">
        <v>-533</v>
      </c>
      <c r="R18" s="41">
        <f>SUM(P18:Q18)</f>
        <v>-533</v>
      </c>
      <c r="T18" s="57" t="str">
        <f>IF(R18=G18, "PASS", "FAIL")</f>
        <v>PASS</v>
      </c>
    </row>
    <row r="19" spans="2:22" s="37" customFormat="1" ht="16" customHeight="1">
      <c r="B19" s="65" t="s">
        <v>77</v>
      </c>
      <c r="C19" s="40"/>
      <c r="D19" s="40"/>
      <c r="E19" s="40"/>
      <c r="F19" s="40"/>
      <c r="G19" s="40"/>
      <c r="H19" s="40"/>
      <c r="I19" s="40"/>
      <c r="J19" s="40"/>
      <c r="K19" s="39"/>
      <c r="M19" s="55"/>
      <c r="N19" s="55"/>
      <c r="P19" s="40"/>
      <c r="Q19" s="40"/>
      <c r="R19" s="39"/>
      <c r="T19" s="61"/>
    </row>
    <row r="20" spans="2:22" s="37" customFormat="1" ht="16" customHeight="1">
      <c r="B20" s="38" t="s">
        <v>70</v>
      </c>
      <c r="C20" s="51">
        <v>0</v>
      </c>
      <c r="D20" s="51">
        <v>0</v>
      </c>
      <c r="E20" s="51">
        <v>0</v>
      </c>
      <c r="F20" s="51">
        <v>-948</v>
      </c>
      <c r="G20" s="53">
        <f>SUM(C20:F20)</f>
        <v>-948</v>
      </c>
      <c r="H20" s="51">
        <v>0</v>
      </c>
      <c r="I20" s="51">
        <v>0</v>
      </c>
      <c r="J20" s="53">
        <f>SUM(H20:I20)</f>
        <v>0</v>
      </c>
      <c r="K20" s="41">
        <f>SUM(G20,J20)</f>
        <v>-948</v>
      </c>
      <c r="M20" s="54">
        <v>-948</v>
      </c>
      <c r="N20" s="54">
        <f>M20-K20</f>
        <v>0</v>
      </c>
      <c r="P20" s="51">
        <v>0</v>
      </c>
      <c r="Q20" s="51">
        <v>-948</v>
      </c>
      <c r="R20" s="41">
        <f>SUM(P20:Q20)</f>
        <v>-948</v>
      </c>
      <c r="T20" s="57" t="str">
        <f>IF(R20=G20, "PASS", "FAIL")</f>
        <v>PASS</v>
      </c>
    </row>
    <row r="21" spans="2:22" s="37" customFormat="1" ht="16" customHeight="1">
      <c r="B21" s="38" t="s">
        <v>82</v>
      </c>
      <c r="C21" s="51">
        <v>-7126</v>
      </c>
      <c r="D21" s="51">
        <v>-6375</v>
      </c>
      <c r="E21" s="51">
        <v>-4284</v>
      </c>
      <c r="F21" s="51">
        <v>-350</v>
      </c>
      <c r="G21" s="53">
        <f>SUM(C21:F21)</f>
        <v>-18135</v>
      </c>
      <c r="H21" s="51">
        <v>-138</v>
      </c>
      <c r="I21" s="51">
        <v>0</v>
      </c>
      <c r="J21" s="53">
        <f>SUM(H21:I21)</f>
        <v>-138</v>
      </c>
      <c r="K21" s="41">
        <f>SUM(G21,J21)</f>
        <v>-18273</v>
      </c>
      <c r="M21" s="54">
        <f>M22-M18-M20</f>
        <v>-18273</v>
      </c>
      <c r="N21" s="54">
        <f>M21-K21</f>
        <v>0</v>
      </c>
      <c r="P21" s="51">
        <v>-12110</v>
      </c>
      <c r="Q21" s="51">
        <v>-6025</v>
      </c>
      <c r="R21" s="41">
        <f>SUM(P21:Q21)</f>
        <v>-18135</v>
      </c>
      <c r="T21" s="57" t="str">
        <f>IF(R21=G21, "PASS", "FAIL")</f>
        <v>PASS</v>
      </c>
    </row>
    <row r="22" spans="2:22" s="37" customFormat="1" ht="16" customHeight="1">
      <c r="B22" s="42" t="s">
        <v>9</v>
      </c>
      <c r="C22" s="41">
        <f t="shared" ref="C22:K22" si="2">SUM(C18,C20:C21)</f>
        <v>-7126</v>
      </c>
      <c r="D22" s="41">
        <f t="shared" si="2"/>
        <v>-6375</v>
      </c>
      <c r="E22" s="41">
        <f t="shared" si="2"/>
        <v>-4284</v>
      </c>
      <c r="F22" s="41">
        <f t="shared" si="2"/>
        <v>-1831</v>
      </c>
      <c r="G22" s="41">
        <f t="shared" si="2"/>
        <v>-19616</v>
      </c>
      <c r="H22" s="41">
        <f t="shared" si="2"/>
        <v>-138</v>
      </c>
      <c r="I22" s="41">
        <f t="shared" si="2"/>
        <v>0</v>
      </c>
      <c r="J22" s="41">
        <f t="shared" si="2"/>
        <v>-138</v>
      </c>
      <c r="K22" s="41">
        <f t="shared" si="2"/>
        <v>-19754</v>
      </c>
      <c r="M22" s="45">
        <v>-19754</v>
      </c>
      <c r="N22" s="45">
        <f>M22-K22</f>
        <v>0</v>
      </c>
      <c r="P22" s="41">
        <f>SUM(P18,P20:P21)</f>
        <v>-12110</v>
      </c>
      <c r="Q22" s="41">
        <f>SUM(Q18,Q20:Q21)</f>
        <v>-7506</v>
      </c>
      <c r="R22" s="41">
        <f>SUM(R18,R20:R21)</f>
        <v>-19616</v>
      </c>
    </row>
    <row r="23" spans="2:22" s="37" customFormat="1" ht="12.75" customHeight="1"/>
    <row r="24" spans="2:22" s="37" customFormat="1" ht="16" customHeight="1">
      <c r="B24" s="42" t="s">
        <v>78</v>
      </c>
      <c r="C24" s="41">
        <f t="shared" ref="C24:K24" si="3">C22-C18</f>
        <v>-7126</v>
      </c>
      <c r="D24" s="41">
        <f t="shared" si="3"/>
        <v>-6375</v>
      </c>
      <c r="E24" s="41">
        <f t="shared" si="3"/>
        <v>-4284</v>
      </c>
      <c r="F24" s="41">
        <f t="shared" si="3"/>
        <v>-1298</v>
      </c>
      <c r="G24" s="41">
        <f t="shared" si="3"/>
        <v>-19083</v>
      </c>
      <c r="H24" s="41">
        <f t="shared" si="3"/>
        <v>-138</v>
      </c>
      <c r="I24" s="41">
        <f t="shared" si="3"/>
        <v>0</v>
      </c>
      <c r="J24" s="41">
        <f t="shared" si="3"/>
        <v>-138</v>
      </c>
      <c r="K24" s="41">
        <f t="shared" si="3"/>
        <v>-19221</v>
      </c>
      <c r="P24" s="41">
        <f>P22-P18</f>
        <v>-12110</v>
      </c>
      <c r="Q24" s="41">
        <f>Q22-Q18</f>
        <v>-6973</v>
      </c>
      <c r="R24" s="41">
        <f>R22-R18</f>
        <v>-19083</v>
      </c>
    </row>
    <row r="25" spans="2:22" s="37" customFormat="1" ht="12.75" customHeight="1"/>
    <row r="26" spans="2:22" s="37" customFormat="1" ht="16" customHeight="1">
      <c r="B26" s="43" t="s">
        <v>7</v>
      </c>
      <c r="C26" s="44">
        <f t="shared" ref="C26:K26" si="4">C13+C22</f>
        <v>12915</v>
      </c>
      <c r="D26" s="44">
        <f t="shared" si="4"/>
        <v>46606</v>
      </c>
      <c r="E26" s="44">
        <f t="shared" si="4"/>
        <v>46903</v>
      </c>
      <c r="F26" s="44">
        <f t="shared" si="4"/>
        <v>17992</v>
      </c>
      <c r="G26" s="44">
        <f t="shared" si="4"/>
        <v>124416</v>
      </c>
      <c r="H26" s="44">
        <f t="shared" si="4"/>
        <v>3522</v>
      </c>
      <c r="I26" s="44">
        <f t="shared" si="4"/>
        <v>30</v>
      </c>
      <c r="J26" s="44">
        <f t="shared" si="4"/>
        <v>3552</v>
      </c>
      <c r="K26" s="44">
        <f t="shared" si="4"/>
        <v>127968</v>
      </c>
      <c r="M26" s="45">
        <v>127968</v>
      </c>
      <c r="N26" s="45">
        <f>M26-K26</f>
        <v>0</v>
      </c>
      <c r="P26" s="44">
        <f>P13+P22</f>
        <v>97878</v>
      </c>
      <c r="Q26" s="44">
        <f>Q13+Q22</f>
        <v>26538</v>
      </c>
      <c r="R26" s="44">
        <f>R13+R22</f>
        <v>124416</v>
      </c>
    </row>
    <row r="27" spans="2:22" s="37" customFormat="1" ht="12.75" customHeight="1"/>
    <row r="28" spans="2:22" s="37" customFormat="1" ht="16" customHeight="1">
      <c r="B28" s="34" t="s">
        <v>58</v>
      </c>
    </row>
    <row r="29" spans="2:22" s="37" customFormat="1" ht="16" customHeight="1">
      <c r="B29" s="46" t="s">
        <v>90</v>
      </c>
      <c r="C29" s="47">
        <v>14208</v>
      </c>
      <c r="D29" s="47">
        <v>52129</v>
      </c>
      <c r="E29" s="47">
        <v>50123</v>
      </c>
      <c r="F29" s="47">
        <v>15494</v>
      </c>
      <c r="G29" s="47">
        <v>131954</v>
      </c>
      <c r="H29" s="47">
        <v>3461</v>
      </c>
      <c r="I29" s="47">
        <v>30</v>
      </c>
      <c r="J29" s="47">
        <v>3491</v>
      </c>
      <c r="K29" s="47">
        <v>135445</v>
      </c>
      <c r="P29" s="47">
        <v>100178</v>
      </c>
      <c r="Q29" s="47">
        <v>31776</v>
      </c>
      <c r="R29" s="47">
        <v>131954</v>
      </c>
    </row>
    <row r="30" spans="2:22" s="37" customFormat="1" ht="16" customHeight="1">
      <c r="B30" s="46" t="s">
        <v>91</v>
      </c>
      <c r="C30" s="47">
        <v>-2210</v>
      </c>
      <c r="D30" s="47">
        <v>-5675</v>
      </c>
      <c r="E30" s="47">
        <v>-4243</v>
      </c>
      <c r="F30" s="47">
        <v>-1622</v>
      </c>
      <c r="G30" s="47">
        <v>-13750</v>
      </c>
      <c r="H30" s="47">
        <v>-203</v>
      </c>
      <c r="I30" s="47">
        <v>0</v>
      </c>
      <c r="J30" s="47">
        <v>-203</v>
      </c>
      <c r="K30" s="47">
        <v>-13953</v>
      </c>
      <c r="P30" s="47">
        <v>-5453</v>
      </c>
      <c r="Q30" s="47">
        <v>-8297</v>
      </c>
      <c r="R30" s="47">
        <v>-13750</v>
      </c>
    </row>
    <row r="31" spans="2:22" s="37" customFormat="1" ht="16" customHeight="1">
      <c r="B31" s="46" t="s">
        <v>92</v>
      </c>
      <c r="C31" s="47">
        <v>11998</v>
      </c>
      <c r="D31" s="47">
        <v>46454</v>
      </c>
      <c r="E31" s="47">
        <v>45880</v>
      </c>
      <c r="F31" s="47">
        <v>13872</v>
      </c>
      <c r="G31" s="47">
        <v>118204</v>
      </c>
      <c r="H31" s="47">
        <v>3258</v>
      </c>
      <c r="I31" s="47">
        <v>30</v>
      </c>
      <c r="J31" s="47">
        <v>3288</v>
      </c>
      <c r="K31" s="47">
        <v>121492</v>
      </c>
      <c r="P31" s="47">
        <v>94725</v>
      </c>
      <c r="Q31" s="47">
        <v>23479</v>
      </c>
      <c r="R31" s="47">
        <v>118204</v>
      </c>
    </row>
    <row r="32" spans="2:22" s="1" customFormat="1" ht="12.75" customHeight="1">
      <c r="B32" s="16"/>
      <c r="C32" s="31">
        <v>2</v>
      </c>
      <c r="D32" s="31">
        <f t="shared" ref="D32:K32" si="5">C32+1</f>
        <v>3</v>
      </c>
      <c r="E32" s="31">
        <f t="shared" si="5"/>
        <v>4</v>
      </c>
      <c r="F32" s="31">
        <f t="shared" si="5"/>
        <v>5</v>
      </c>
      <c r="G32" s="31">
        <f t="shared" si="5"/>
        <v>6</v>
      </c>
      <c r="H32" s="31">
        <f t="shared" si="5"/>
        <v>7</v>
      </c>
      <c r="I32" s="31">
        <f t="shared" si="5"/>
        <v>8</v>
      </c>
      <c r="J32" s="31">
        <f t="shared" si="5"/>
        <v>9</v>
      </c>
      <c r="K32" s="31">
        <f t="shared" si="5"/>
        <v>10</v>
      </c>
      <c r="L32" s="17"/>
      <c r="M32" s="18"/>
      <c r="N32" s="19"/>
      <c r="O32" s="17"/>
      <c r="P32" s="31">
        <v>12</v>
      </c>
      <c r="Q32" s="31">
        <f>P32+1</f>
        <v>13</v>
      </c>
      <c r="R32" s="31">
        <f>Q32+1</f>
        <v>14</v>
      </c>
      <c r="S32" s="17"/>
      <c r="T32" s="20"/>
      <c r="U32" s="21"/>
      <c r="V32" s="21"/>
    </row>
    <row r="33" spans="2:19" s="1" customFormat="1" ht="18" customHeight="1">
      <c r="B33" s="22" t="s">
        <v>69</v>
      </c>
      <c r="C33" s="23"/>
      <c r="D33" s="23"/>
      <c r="E33" s="23"/>
      <c r="F33" s="23"/>
      <c r="G33" s="23"/>
      <c r="H33" s="23"/>
      <c r="I33" s="23"/>
      <c r="J33" s="23"/>
      <c r="K33" s="23"/>
      <c r="L33" s="23"/>
      <c r="O33" s="23"/>
      <c r="P33" s="23"/>
      <c r="Q33" s="23"/>
      <c r="R33" s="23"/>
      <c r="S33" s="23"/>
    </row>
    <row r="34" spans="2:19" s="1" customFormat="1" ht="6" customHeight="1">
      <c r="B34" s="24"/>
      <c r="C34" s="23"/>
      <c r="D34" s="23"/>
      <c r="E34" s="23"/>
      <c r="F34" s="23"/>
      <c r="G34" s="23"/>
      <c r="H34" s="23"/>
      <c r="I34" s="23"/>
      <c r="J34" s="23"/>
      <c r="K34" s="23"/>
      <c r="L34" s="23"/>
      <c r="M34" s="23"/>
      <c r="N34" s="29"/>
      <c r="O34" s="12"/>
    </row>
    <row r="35" spans="2:19" s="1" customFormat="1" ht="16" customHeight="1">
      <c r="B35" s="27" t="s">
        <v>71</v>
      </c>
      <c r="C35" s="28"/>
      <c r="D35" s="23"/>
      <c r="E35" s="23"/>
      <c r="F35" s="23"/>
      <c r="G35" s="23"/>
      <c r="H35" s="23"/>
      <c r="I35" s="23"/>
      <c r="J35" s="23"/>
      <c r="K35" s="23"/>
      <c r="L35" s="23"/>
      <c r="M35" s="26"/>
      <c r="N35" s="23"/>
      <c r="O35" s="23"/>
    </row>
    <row r="36" spans="2:19" s="37" customFormat="1" ht="16" customHeight="1">
      <c r="B36" s="38" t="s">
        <v>71</v>
      </c>
      <c r="C36" s="51">
        <v>0</v>
      </c>
      <c r="D36" s="51">
        <v>0</v>
      </c>
      <c r="E36" s="51">
        <v>33</v>
      </c>
      <c r="F36" s="40"/>
      <c r="G36" s="40"/>
      <c r="H36" s="40"/>
      <c r="I36" s="40"/>
      <c r="J36" s="40"/>
      <c r="K36" s="40"/>
      <c r="M36" s="57" t="s">
        <v>142</v>
      </c>
    </row>
    <row r="37" spans="2:19" s="1" customFormat="1" ht="6" customHeight="1">
      <c r="B37" s="24"/>
      <c r="C37" s="23"/>
      <c r="D37" s="23"/>
      <c r="E37" s="23"/>
      <c r="F37" s="23"/>
      <c r="G37" s="23"/>
      <c r="H37" s="23"/>
      <c r="I37" s="23"/>
      <c r="J37" s="23"/>
      <c r="K37" s="23"/>
      <c r="L37" s="23"/>
      <c r="M37" s="23"/>
      <c r="N37" s="29"/>
      <c r="O37" s="12"/>
    </row>
    <row r="38" spans="2:19" s="1" customFormat="1" ht="16" customHeight="1">
      <c r="B38" s="27" t="s">
        <v>84</v>
      </c>
      <c r="C38" s="28"/>
      <c r="D38" s="23"/>
      <c r="E38" s="23"/>
      <c r="F38" s="23"/>
      <c r="G38" s="23"/>
      <c r="H38" s="23"/>
      <c r="I38" s="23"/>
      <c r="J38" s="23"/>
      <c r="K38" s="23"/>
      <c r="L38" s="23"/>
      <c r="M38" s="26"/>
      <c r="N38" s="23"/>
      <c r="O38" s="23"/>
    </row>
    <row r="39" spans="2:19" s="37" customFormat="1" ht="16" customHeight="1">
      <c r="B39" s="38" t="s">
        <v>85</v>
      </c>
      <c r="C39" s="51">
        <v>823</v>
      </c>
      <c r="D39" s="51">
        <v>30619</v>
      </c>
      <c r="E39" s="51">
        <v>29715</v>
      </c>
      <c r="F39" s="51">
        <v>8940</v>
      </c>
      <c r="G39" s="53">
        <f t="shared" ref="G39:G44" si="6">SUM(C39:F39)</f>
        <v>70097</v>
      </c>
      <c r="H39" s="51">
        <v>0</v>
      </c>
      <c r="I39" s="51">
        <v>0</v>
      </c>
      <c r="J39" s="53">
        <f>SUM(H39:I39)</f>
        <v>0</v>
      </c>
      <c r="K39" s="41">
        <f>G39+J39</f>
        <v>70097</v>
      </c>
      <c r="M39" s="54">
        <v>70097</v>
      </c>
      <c r="N39" s="54">
        <f>M39-K39</f>
        <v>0</v>
      </c>
    </row>
    <row r="40" spans="2:19" s="37" customFormat="1" ht="16" customHeight="1">
      <c r="B40" s="38" t="s">
        <v>88</v>
      </c>
      <c r="C40" s="51">
        <v>15416</v>
      </c>
      <c r="D40" s="51">
        <v>9822</v>
      </c>
      <c r="E40" s="51">
        <v>7648</v>
      </c>
      <c r="F40" s="51">
        <v>2361</v>
      </c>
      <c r="G40" s="53">
        <f t="shared" si="6"/>
        <v>35247</v>
      </c>
      <c r="H40" s="51">
        <v>1941</v>
      </c>
      <c r="I40" s="51">
        <v>0</v>
      </c>
      <c r="J40" s="53">
        <f>SUM(H40:I40)</f>
        <v>1941</v>
      </c>
      <c r="K40" s="41">
        <f>G40+J40</f>
        <v>37188</v>
      </c>
      <c r="M40" s="54">
        <v>37188</v>
      </c>
      <c r="N40" s="54">
        <f>M40-K40</f>
        <v>0</v>
      </c>
    </row>
    <row r="41" spans="2:19" s="37" customFormat="1" ht="16" customHeight="1">
      <c r="B41" s="38" t="s">
        <v>86</v>
      </c>
      <c r="C41" s="51">
        <v>0</v>
      </c>
      <c r="D41" s="51">
        <v>975</v>
      </c>
      <c r="E41" s="51">
        <v>2623</v>
      </c>
      <c r="F41" s="51">
        <v>2178</v>
      </c>
      <c r="G41" s="53">
        <f t="shared" si="6"/>
        <v>5776</v>
      </c>
      <c r="H41" s="40"/>
      <c r="I41" s="40"/>
      <c r="J41" s="40"/>
      <c r="K41" s="41">
        <f>G41</f>
        <v>5776</v>
      </c>
    </row>
    <row r="42" spans="2:19" s="37" customFormat="1" ht="16" customHeight="1">
      <c r="B42" s="38" t="s">
        <v>62</v>
      </c>
      <c r="C42" s="51">
        <v>452</v>
      </c>
      <c r="D42" s="51">
        <v>3289</v>
      </c>
      <c r="E42" s="51">
        <v>1550</v>
      </c>
      <c r="F42" s="51">
        <v>87</v>
      </c>
      <c r="G42" s="53">
        <f t="shared" si="6"/>
        <v>5378</v>
      </c>
      <c r="H42" s="40"/>
      <c r="I42" s="40"/>
      <c r="J42" s="40"/>
      <c r="K42" s="41">
        <f>G42</f>
        <v>5378</v>
      </c>
    </row>
    <row r="43" spans="2:19" s="37" customFormat="1" ht="16" customHeight="1">
      <c r="B43" s="38" t="s">
        <v>63</v>
      </c>
      <c r="C43" s="51">
        <v>0</v>
      </c>
      <c r="D43" s="51">
        <v>0</v>
      </c>
      <c r="E43" s="51">
        <v>0</v>
      </c>
      <c r="F43" s="51">
        <v>19239</v>
      </c>
      <c r="G43" s="53">
        <f t="shared" si="6"/>
        <v>19239</v>
      </c>
      <c r="H43" s="40"/>
      <c r="I43" s="40"/>
      <c r="J43" s="40"/>
      <c r="K43" s="41">
        <f>G43</f>
        <v>19239</v>
      </c>
      <c r="M43" s="30" t="str">
        <f>IF(OR(SUM(C43:E43)&gt;P13, F43&gt;F13), "FAIL", "PASS")</f>
        <v>PASS</v>
      </c>
      <c r="N43" s="25"/>
    </row>
    <row r="44" spans="2:19" s="37" customFormat="1" ht="16" customHeight="1">
      <c r="B44" s="38" t="s">
        <v>64</v>
      </c>
      <c r="C44" s="51">
        <v>0</v>
      </c>
      <c r="D44" s="51">
        <v>307</v>
      </c>
      <c r="E44" s="51">
        <v>219</v>
      </c>
      <c r="F44" s="51">
        <v>0</v>
      </c>
      <c r="G44" s="53">
        <f t="shared" si="6"/>
        <v>526</v>
      </c>
      <c r="H44" s="40"/>
      <c r="I44" s="40"/>
      <c r="J44" s="40"/>
      <c r="K44" s="41">
        <f>G44</f>
        <v>526</v>
      </c>
      <c r="M44" s="62"/>
    </row>
    <row r="45" spans="2:19" s="1" customFormat="1" ht="6" customHeight="1">
      <c r="B45" s="24"/>
      <c r="C45" s="23"/>
      <c r="D45" s="23"/>
      <c r="E45" s="23"/>
      <c r="F45" s="23"/>
      <c r="G45" s="23"/>
      <c r="H45" s="23"/>
      <c r="I45" s="23"/>
      <c r="J45" s="23"/>
      <c r="K45" s="23"/>
      <c r="L45" s="23"/>
      <c r="M45" s="23"/>
      <c r="N45" s="29"/>
      <c r="O45" s="12"/>
    </row>
    <row r="46" spans="2:19" s="1" customFormat="1" ht="16" customHeight="1">
      <c r="B46" s="27" t="s">
        <v>45</v>
      </c>
      <c r="C46" s="28"/>
      <c r="D46" s="23"/>
      <c r="E46" s="23"/>
      <c r="F46" s="23"/>
      <c r="G46" s="23"/>
      <c r="H46" s="23"/>
      <c r="I46" s="23"/>
      <c r="J46" s="23"/>
      <c r="K46" s="23"/>
      <c r="L46" s="23"/>
      <c r="M46" s="26"/>
      <c r="N46" s="23"/>
      <c r="O46" s="23"/>
    </row>
    <row r="47" spans="2:19" s="37" customFormat="1" ht="16" customHeight="1">
      <c r="B47" s="38" t="s">
        <v>62</v>
      </c>
      <c r="C47" s="51">
        <v>0</v>
      </c>
      <c r="D47" s="51">
        <v>-788</v>
      </c>
      <c r="E47" s="51">
        <v>-821</v>
      </c>
      <c r="F47" s="51">
        <v>-1</v>
      </c>
      <c r="G47" s="53">
        <f>SUM(C47:F47)</f>
        <v>-1610</v>
      </c>
      <c r="H47" s="40"/>
      <c r="I47" s="40"/>
      <c r="J47" s="40"/>
      <c r="K47" s="41">
        <f>G47</f>
        <v>-1610</v>
      </c>
      <c r="M47" s="30" t="s">
        <v>142</v>
      </c>
      <c r="N47" s="25"/>
    </row>
    <row r="48" spans="2:19" s="1" customFormat="1" ht="6" customHeight="1">
      <c r="B48" s="24"/>
      <c r="C48" s="23"/>
      <c r="D48" s="23"/>
      <c r="E48" s="23"/>
      <c r="F48" s="23"/>
      <c r="G48" s="23"/>
      <c r="H48" s="23"/>
      <c r="I48" s="23"/>
      <c r="J48" s="23"/>
      <c r="K48" s="23"/>
      <c r="L48" s="23"/>
      <c r="M48" s="23"/>
      <c r="N48" s="29"/>
      <c r="O48" s="12"/>
    </row>
    <row r="49" spans="2:20" s="1" customFormat="1" ht="16" customHeight="1">
      <c r="B49" s="27" t="s">
        <v>65</v>
      </c>
      <c r="C49" s="28"/>
      <c r="D49" s="23"/>
      <c r="E49" s="23"/>
      <c r="F49" s="23"/>
      <c r="G49" s="23"/>
      <c r="H49" s="23"/>
      <c r="I49" s="23"/>
      <c r="J49" s="23"/>
      <c r="K49" s="23"/>
      <c r="L49" s="23"/>
      <c r="M49" s="26"/>
      <c r="N49" s="23"/>
      <c r="O49" s="23"/>
    </row>
    <row r="50" spans="2:20" s="37" customFormat="1" ht="16" customHeight="1">
      <c r="B50" s="38" t="s">
        <v>66</v>
      </c>
      <c r="C50" s="51">
        <v>0</v>
      </c>
      <c r="D50" s="51">
        <v>2790</v>
      </c>
      <c r="E50" s="51">
        <v>1990</v>
      </c>
      <c r="F50" s="51">
        <v>0</v>
      </c>
      <c r="G50" s="53">
        <f>SUM(C50:F50)</f>
        <v>4780</v>
      </c>
      <c r="H50" s="40"/>
      <c r="I50" s="40"/>
      <c r="J50" s="40"/>
      <c r="K50" s="41">
        <f>G50</f>
        <v>4780</v>
      </c>
      <c r="M50" s="30" t="str">
        <f>IF(AND(G44&gt;0, G50=0), "FAIL", "PASS")</f>
        <v>PASS</v>
      </c>
    </row>
    <row r="51" spans="2:20" s="37" customFormat="1" ht="16" customHeight="1">
      <c r="B51" s="46" t="s">
        <v>72</v>
      </c>
      <c r="C51" s="63" t="e">
        <f>(C44*1000)/C50</f>
        <v>#DIV/0!</v>
      </c>
      <c r="D51" s="63">
        <f>(D44*1000)/D50</f>
        <v>110.03584229390681</v>
      </c>
      <c r="E51" s="63">
        <f>(E44*1000)/E50</f>
        <v>110.05025125628141</v>
      </c>
      <c r="F51" s="63" t="e">
        <f>(F44*1000)/F50</f>
        <v>#DIV/0!</v>
      </c>
      <c r="G51" s="64">
        <f>(G44*1000)/G50</f>
        <v>110.04184100418411</v>
      </c>
      <c r="H51" s="40"/>
      <c r="I51" s="40"/>
      <c r="J51" s="40"/>
      <c r="K51" s="66">
        <f>(K44*1000)/K50</f>
        <v>110.04184100418411</v>
      </c>
    </row>
    <row r="52" spans="2:20" s="37" customFormat="1" ht="16" customHeight="1">
      <c r="B52" s="38" t="s">
        <v>67</v>
      </c>
      <c r="C52" s="51">
        <v>321803</v>
      </c>
      <c r="D52" s="51">
        <v>633434</v>
      </c>
      <c r="E52" s="51">
        <v>114090</v>
      </c>
      <c r="F52" s="51">
        <v>26980</v>
      </c>
      <c r="G52" s="53">
        <f>SUM(C52:F52)</f>
        <v>1096307</v>
      </c>
      <c r="H52" s="40"/>
      <c r="I52" s="40"/>
      <c r="J52" s="40"/>
      <c r="K52" s="41">
        <f>G52</f>
        <v>1096307</v>
      </c>
    </row>
    <row r="53" spans="2:20" s="37" customFormat="1" ht="16" customHeight="1">
      <c r="B53" s="38" t="s">
        <v>87</v>
      </c>
      <c r="C53" s="51">
        <v>0</v>
      </c>
      <c r="D53" s="51">
        <v>357873</v>
      </c>
      <c r="E53" s="51">
        <v>434107</v>
      </c>
      <c r="F53" s="51">
        <v>0</v>
      </c>
      <c r="G53" s="53">
        <f>SUM(C53:F53)</f>
        <v>791980</v>
      </c>
      <c r="H53" s="40"/>
      <c r="I53" s="40"/>
      <c r="J53" s="40"/>
      <c r="K53" s="41">
        <f>G53</f>
        <v>791980</v>
      </c>
    </row>
    <row r="54" spans="2:20" s="37" customFormat="1" ht="16" customHeight="1">
      <c r="B54" s="52" t="s">
        <v>68</v>
      </c>
      <c r="C54" s="53">
        <f>SUM(C52:C53)</f>
        <v>321803</v>
      </c>
      <c r="D54" s="53">
        <f>SUM(D52:D53)</f>
        <v>991307</v>
      </c>
      <c r="E54" s="53">
        <f>SUM(E52:E53)</f>
        <v>548197</v>
      </c>
      <c r="F54" s="53">
        <f>SUM(F52:F53)</f>
        <v>26980</v>
      </c>
      <c r="G54" s="53">
        <f>SUM(G52:G53)</f>
        <v>1888287</v>
      </c>
      <c r="H54" s="40"/>
      <c r="I54" s="40"/>
      <c r="J54" s="40"/>
      <c r="K54" s="41">
        <f>SUM(K52:K53)</f>
        <v>1888287</v>
      </c>
      <c r="M54" s="30" t="str">
        <f>IF(AND(G42&gt;0, G54=0), "FAIL", "PASS")</f>
        <v>PASS</v>
      </c>
    </row>
    <row r="55" spans="2:20" s="37" customFormat="1" ht="16" customHeight="1">
      <c r="B55" s="46" t="s">
        <v>73</v>
      </c>
      <c r="C55" s="63">
        <f>(C42*1000)/C54</f>
        <v>1.4045860355559145</v>
      </c>
      <c r="D55" s="63">
        <f>(D42*1000)/D54</f>
        <v>3.3178420005104372</v>
      </c>
      <c r="E55" s="63">
        <f>(E42*1000)/E54</f>
        <v>2.8274507157098636</v>
      </c>
      <c r="F55" s="63">
        <f>(F42*1000)/F54</f>
        <v>3.2246108228317274</v>
      </c>
      <c r="G55" s="64">
        <f>(G42*1000)/G54</f>
        <v>2.8480840041794493</v>
      </c>
      <c r="H55" s="40"/>
      <c r="I55" s="40"/>
      <c r="J55" s="40"/>
      <c r="K55" s="66">
        <f>(K42*1000)/K54</f>
        <v>2.8480840041794493</v>
      </c>
    </row>
    <row r="56" spans="2:20" s="37" customFormat="1" ht="12.75" customHeight="1"/>
    <row r="57" spans="2:20" s="13" customFormat="1" ht="18" customHeight="1">
      <c r="B57" s="14" t="s">
        <v>8</v>
      </c>
      <c r="C57" s="15"/>
      <c r="D57" s="15"/>
      <c r="F57" s="15"/>
      <c r="M57" s="15"/>
      <c r="N57" s="15"/>
      <c r="P57" s="15"/>
      <c r="Q57" s="15"/>
      <c r="T57" s="15"/>
    </row>
    <row r="58" spans="2:20" s="10" customFormat="1" ht="16" customHeight="1">
      <c r="B58" s="91" t="s">
        <v>150</v>
      </c>
      <c r="C58" s="91"/>
      <c r="D58" s="91"/>
      <c r="E58" s="91"/>
      <c r="F58" s="91"/>
      <c r="G58" s="91"/>
      <c r="H58" s="91"/>
      <c r="I58" s="91"/>
      <c r="J58" s="91"/>
      <c r="K58" s="91"/>
      <c r="L58" s="48"/>
      <c r="M58" s="49"/>
      <c r="N58" s="49"/>
      <c r="O58" s="49"/>
      <c r="P58" s="49"/>
      <c r="Q58" s="49"/>
      <c r="S58" s="49"/>
      <c r="T58" s="49"/>
    </row>
    <row r="59" spans="2:20" s="10" customFormat="1" ht="16" customHeight="1">
      <c r="B59" s="91"/>
      <c r="C59" s="91"/>
      <c r="D59" s="91"/>
      <c r="E59" s="91"/>
      <c r="F59" s="91"/>
      <c r="G59" s="91"/>
      <c r="H59" s="91"/>
      <c r="I59" s="91"/>
      <c r="J59" s="91"/>
      <c r="K59" s="91"/>
      <c r="L59" s="49"/>
      <c r="M59" s="49"/>
      <c r="N59" s="49"/>
      <c r="O59" s="49"/>
      <c r="P59" s="49"/>
      <c r="Q59" s="49"/>
      <c r="S59" s="49"/>
      <c r="T59" s="49"/>
    </row>
    <row r="60" spans="2:20" s="10" customFormat="1" ht="16" customHeight="1">
      <c r="B60" s="91"/>
      <c r="C60" s="91"/>
      <c r="D60" s="91"/>
      <c r="E60" s="91"/>
      <c r="F60" s="91"/>
      <c r="G60" s="91"/>
      <c r="H60" s="91"/>
      <c r="I60" s="91"/>
      <c r="J60" s="91"/>
      <c r="K60" s="91"/>
      <c r="L60" s="49"/>
      <c r="M60" s="49"/>
      <c r="N60" s="49"/>
      <c r="O60" s="49"/>
      <c r="P60" s="49"/>
      <c r="Q60" s="49"/>
      <c r="S60" s="49"/>
      <c r="T60" s="49"/>
    </row>
    <row r="61" spans="2:20" s="10" customFormat="1" ht="16" customHeight="1">
      <c r="B61" s="91"/>
      <c r="C61" s="91"/>
      <c r="D61" s="91"/>
      <c r="E61" s="91"/>
      <c r="F61" s="91"/>
      <c r="G61" s="91"/>
      <c r="H61" s="91"/>
      <c r="I61" s="91"/>
      <c r="J61" s="91"/>
      <c r="K61" s="91"/>
      <c r="L61" s="49"/>
      <c r="M61" s="49"/>
      <c r="N61" s="49"/>
      <c r="O61" s="49"/>
      <c r="P61" s="49"/>
      <c r="Q61" s="49"/>
      <c r="S61" s="49"/>
      <c r="T61" s="49"/>
    </row>
    <row r="62" spans="2:20" s="10" customFormat="1" ht="16" customHeight="1">
      <c r="B62" s="91"/>
      <c r="C62" s="91"/>
      <c r="D62" s="91"/>
      <c r="E62" s="91"/>
      <c r="F62" s="91"/>
      <c r="G62" s="91"/>
      <c r="H62" s="91"/>
      <c r="I62" s="91"/>
      <c r="J62" s="91"/>
      <c r="K62" s="91"/>
      <c r="L62" s="49"/>
      <c r="M62" s="49"/>
      <c r="N62" s="49"/>
      <c r="O62" s="49"/>
      <c r="P62" s="49"/>
      <c r="Q62" s="49"/>
      <c r="S62" s="49"/>
      <c r="T62" s="49"/>
    </row>
    <row r="63" spans="2:20" s="10" customFormat="1" ht="16" customHeight="1">
      <c r="B63" s="91"/>
      <c r="C63" s="91"/>
      <c r="D63" s="91"/>
      <c r="E63" s="91"/>
      <c r="F63" s="91"/>
      <c r="G63" s="91"/>
      <c r="H63" s="91"/>
      <c r="I63" s="91"/>
      <c r="J63" s="91"/>
      <c r="K63" s="91"/>
      <c r="L63" s="49"/>
      <c r="M63" s="49"/>
      <c r="N63" s="49"/>
      <c r="O63" s="49"/>
      <c r="P63" s="49"/>
      <c r="Q63" s="49"/>
      <c r="S63" s="49"/>
      <c r="T63" s="49"/>
    </row>
    <row r="64" spans="2:20" s="10" customFormat="1" ht="16" customHeight="1">
      <c r="B64" s="91"/>
      <c r="C64" s="91"/>
      <c r="D64" s="91"/>
      <c r="E64" s="91"/>
      <c r="F64" s="91"/>
      <c r="G64" s="91"/>
      <c r="H64" s="91"/>
      <c r="I64" s="91"/>
      <c r="J64" s="91"/>
      <c r="K64" s="91"/>
      <c r="L64" s="49"/>
      <c r="M64" s="49"/>
      <c r="N64" s="49"/>
      <c r="O64" s="49"/>
      <c r="P64" s="49"/>
      <c r="Q64" s="49"/>
      <c r="S64" s="49"/>
      <c r="T64" s="49"/>
    </row>
    <row r="65" spans="2:20" s="10" customFormat="1" ht="16" customHeight="1">
      <c r="B65" s="91"/>
      <c r="C65" s="91"/>
      <c r="D65" s="91"/>
      <c r="E65" s="91"/>
      <c r="F65" s="91"/>
      <c r="G65" s="91"/>
      <c r="H65" s="91"/>
      <c r="I65" s="91"/>
      <c r="J65" s="91"/>
      <c r="K65" s="91"/>
      <c r="L65" s="49"/>
      <c r="M65" s="49"/>
      <c r="N65" s="49"/>
      <c r="O65" s="49"/>
      <c r="P65" s="49"/>
      <c r="Q65" s="49"/>
      <c r="S65" s="49"/>
      <c r="T65" s="49"/>
    </row>
    <row r="66" spans="2:20" s="10" customFormat="1" ht="16" customHeight="1">
      <c r="B66" s="91"/>
      <c r="C66" s="91"/>
      <c r="D66" s="91"/>
      <c r="E66" s="91"/>
      <c r="F66" s="91"/>
      <c r="G66" s="91"/>
      <c r="H66" s="91"/>
      <c r="I66" s="91"/>
      <c r="J66" s="91"/>
      <c r="K66" s="91"/>
      <c r="L66" s="49"/>
      <c r="M66" s="49"/>
      <c r="N66" s="49"/>
      <c r="O66" s="49"/>
      <c r="P66" s="49"/>
      <c r="Q66" s="49"/>
      <c r="S66" s="49"/>
      <c r="T66" s="49"/>
    </row>
    <row r="67" spans="2:20" s="10" customFormat="1" ht="16" customHeight="1">
      <c r="B67" s="91"/>
      <c r="C67" s="91"/>
      <c r="D67" s="91"/>
      <c r="E67" s="91"/>
      <c r="F67" s="91"/>
      <c r="G67" s="91"/>
      <c r="H67" s="91"/>
      <c r="I67" s="91"/>
      <c r="J67" s="91"/>
      <c r="K67" s="91"/>
      <c r="L67" s="49"/>
      <c r="M67" s="49"/>
      <c r="N67" s="49"/>
      <c r="O67" s="49"/>
      <c r="P67" s="49"/>
      <c r="Q67" s="49"/>
      <c r="S67" s="49"/>
      <c r="T67" s="49"/>
    </row>
    <row r="68" spans="2:20" s="10" customFormat="1" ht="16" customHeight="1">
      <c r="B68" s="91"/>
      <c r="C68" s="91"/>
      <c r="D68" s="91"/>
      <c r="E68" s="91"/>
      <c r="F68" s="91"/>
      <c r="G68" s="91"/>
      <c r="H68" s="91"/>
      <c r="I68" s="91"/>
      <c r="J68" s="91"/>
      <c r="K68" s="91"/>
      <c r="L68" s="49"/>
      <c r="M68" s="49"/>
      <c r="N68" s="49"/>
      <c r="O68" s="49"/>
      <c r="P68" s="49"/>
      <c r="Q68" s="49"/>
      <c r="S68" s="49"/>
      <c r="T68" s="49"/>
    </row>
    <row r="69" spans="2:20" s="10" customFormat="1" ht="16" customHeight="1">
      <c r="B69" s="91"/>
      <c r="C69" s="91"/>
      <c r="D69" s="91"/>
      <c r="E69" s="91"/>
      <c r="F69" s="91"/>
      <c r="G69" s="91"/>
      <c r="H69" s="91"/>
      <c r="I69" s="91"/>
      <c r="J69" s="91"/>
      <c r="K69" s="91"/>
      <c r="L69" s="48"/>
      <c r="M69" s="49"/>
      <c r="N69" s="49"/>
      <c r="O69" s="49"/>
      <c r="P69" s="49"/>
      <c r="Q69" s="49"/>
      <c r="S69" s="49"/>
      <c r="T69" s="49"/>
    </row>
    <row r="70" spans="2:20">
      <c r="N70" s="50"/>
      <c r="P70" s="50"/>
      <c r="T70" s="50"/>
    </row>
  </sheetData>
  <mergeCells count="13">
    <mergeCell ref="R6:R7"/>
    <mergeCell ref="T6:T7"/>
    <mergeCell ref="C1:D1"/>
    <mergeCell ref="C3:D3"/>
    <mergeCell ref="F3:G3"/>
    <mergeCell ref="C6:G6"/>
    <mergeCell ref="H6:J6"/>
    <mergeCell ref="K6:K7"/>
    <mergeCell ref="B58:K69"/>
    <mergeCell ref="M6:M7"/>
    <mergeCell ref="N6:N7"/>
    <mergeCell ref="P6:P7"/>
    <mergeCell ref="Q6:Q7"/>
  </mergeCells>
  <conditionalFormatting sqref="C3:E3">
    <cfRule type="expression" dxfId="191" priority="2">
      <formula>$E$3&lt;&gt;0</formula>
    </cfRule>
  </conditionalFormatting>
  <conditionalFormatting sqref="C29:K29 P29:R29">
    <cfRule type="expression" dxfId="190" priority="5">
      <formula>AND(ABS(C13-C29)&gt;500, ABS((C13-C29)/C29)&gt;0.1)</formula>
    </cfRule>
  </conditionalFormatting>
  <conditionalFormatting sqref="C30:K30 P30:R30">
    <cfRule type="expression" dxfId="189" priority="6">
      <formula>AND(ABS(C22-C30)&gt;500, ABS((C22-C30)/C30)&gt;0.1)</formula>
    </cfRule>
  </conditionalFormatting>
  <conditionalFormatting sqref="C31:K31 P31:R31">
    <cfRule type="expression" dxfId="188" priority="7">
      <formula>AND(ABS(C26-C31)&gt;500, ABS((C26-C31)/C31)&gt;0.1)</formula>
    </cfRule>
  </conditionalFormatting>
  <conditionalFormatting sqref="M9:N9 M11:N13 M18:N18 M20:N22 M26:N26 M39:N40">
    <cfRule type="expression" dxfId="187" priority="4">
      <formula>$N9&lt;&gt;0</formula>
    </cfRule>
  </conditionalFormatting>
  <conditionalFormatting sqref="M6:N7">
    <cfRule type="expression" dxfId="186" priority="3">
      <formula>SUM($N$9:$N$40)&lt;&gt;0</formula>
    </cfRule>
  </conditionalFormatting>
  <conditionalFormatting sqref="T9 T11:T12 T18 T20:T21 M36 M43 M47 M50 M54">
    <cfRule type="cellIs" dxfId="185" priority="8" operator="equal">
      <formula>"FAIL"</formula>
    </cfRule>
  </conditionalFormatting>
  <conditionalFormatting sqref="C9:F9 H9:I9 P9:Q9 C11:F12 H11:I12 P11:Q12 C18:F18 C20:F21 H18:I18 H20:I21 P18:Q18 P20:Q21 C36:E36 C39:F44 H39:I40 C47:F47 C50:F50 C52:F53">
    <cfRule type="expression" dxfId="184" priority="1">
      <formula>VLOOKUP($B$3,#REF!, 7, FALSE)="No"</formula>
    </cfRule>
  </conditionalFormatting>
  <dataValidations count="4">
    <dataValidation type="list" allowBlank="1" showInputMessage="1" showErrorMessage="1" sqref="H3" xr:uid="{00000000-0002-0000-0B00-000000000000}">
      <formula1>#REF!</formula1>
    </dataValidation>
    <dataValidation type="whole" errorStyle="warning" operator="greaterThanOrEqual" allowBlank="1" showErrorMessage="1" errorTitle="WARNING" error="This figure must be entered as a positive whole number. Please ensure the figure you have entered is correct." sqref="C50:F50 C52:F53" xr:uid="{00000000-0002-0000-0B00-000001000000}">
      <formula1>0</formula1>
    </dataValidation>
    <dataValidation type="whole" errorStyle="warning" operator="lessThanOrEqual" allowBlank="1" showErrorMessage="1" errorTitle="WARNING: Check signage" error="Income must be entered as a negative whole number. Please ensure that the figure you have entered is correct." sqref="C11:F11 H11:I11 P11:Q11 C18:F18 H18:I18 P18:Q18 C20:F21 H20:I21 P20:Q21 C47:F47" xr:uid="{00000000-0002-0000-0B00-000002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F9 H9:I9 P9:Q9 C12:F12 H12:I12 P12:Q12 C36:E36 C39:F44 H39:I40" xr:uid="{00000000-0002-0000-0B00-000003000000}">
      <formula1>0</formula1>
    </dataValidation>
  </dataValidations>
  <pageMargins left="0.7" right="0.7" top="0.75" bottom="0.75" header="0.3" footer="0.3"/>
  <pageSetup paperSize="9" scale="53" fitToHeight="0" orientation="landscape" r:id="rId1"/>
  <rowBreaks count="1" manualBreakCount="1">
    <brk id="56" max="1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8DB4E2"/>
    <pageSetUpPr fitToPage="1"/>
  </sheetPr>
  <dimension ref="B1:V70"/>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4" customWidth="1"/>
    <col min="2" max="2" width="53.453125" style="34" customWidth="1"/>
    <col min="3" max="4" width="13.453125" style="34" customWidth="1"/>
    <col min="5" max="5" width="12.81640625" style="34" customWidth="1"/>
    <col min="6" max="6" width="10.7265625" style="34" customWidth="1"/>
    <col min="7" max="7" width="11.1796875" style="34" customWidth="1"/>
    <col min="8" max="9" width="12.453125" style="34" customWidth="1"/>
    <col min="10" max="10" width="13" style="34" customWidth="1"/>
    <col min="11" max="11" width="13.26953125" style="34" customWidth="1"/>
    <col min="12" max="12" width="3.26953125" style="34" customWidth="1"/>
    <col min="13" max="14" width="10.81640625" style="34" customWidth="1"/>
    <col min="15" max="15" width="3.26953125" style="34" customWidth="1"/>
    <col min="16" max="17" width="11.1796875" style="34" customWidth="1"/>
    <col min="18" max="18" width="10" style="34" customWidth="1"/>
    <col min="19" max="19" width="3.26953125" style="34" customWidth="1"/>
    <col min="20" max="20" width="10.81640625" style="34" customWidth="1"/>
    <col min="21" max="16384" width="9.1796875" style="34"/>
  </cols>
  <sheetData>
    <row r="1" spans="2:20" s="1" customFormat="1" ht="20.149999999999999" customHeight="1">
      <c r="B1" s="2" t="s">
        <v>0</v>
      </c>
      <c r="C1" s="99"/>
      <c r="D1" s="99"/>
      <c r="F1" s="11"/>
      <c r="G1" s="11"/>
      <c r="H1" s="11"/>
      <c r="I1" s="11"/>
      <c r="J1" s="11"/>
    </row>
    <row r="2" spans="2:20" s="1" customFormat="1" ht="20.149999999999999" customHeight="1">
      <c r="B2" s="2" t="s">
        <v>89</v>
      </c>
    </row>
    <row r="3" spans="2:20" s="1" customFormat="1" ht="20.149999999999999" customHeight="1">
      <c r="B3" s="3" t="s">
        <v>21</v>
      </c>
      <c r="C3" s="100" t="s">
        <v>1</v>
      </c>
      <c r="D3" s="100"/>
      <c r="E3" s="4">
        <f>COUNT(N9:N40)-COUNTIF(N9:N40,"=0")+COUNTIF(T9:T21,"FAIL")+COUNTIF(M36:M54,"FAIL")</f>
        <v>0</v>
      </c>
      <c r="F3" s="101" t="s">
        <v>2</v>
      </c>
      <c r="G3" s="101"/>
      <c r="H3" s="5" t="s">
        <v>3</v>
      </c>
    </row>
    <row r="4" spans="2:20" s="6" customFormat="1" ht="12.75" customHeight="1">
      <c r="B4" s="7"/>
      <c r="C4" s="8"/>
      <c r="K4" s="9"/>
      <c r="L4" s="9"/>
      <c r="O4" s="9"/>
      <c r="P4" s="9"/>
      <c r="Q4" s="9"/>
      <c r="S4" s="9"/>
    </row>
    <row r="5" spans="2:20" s="6" customFormat="1" ht="12.75" customHeight="1">
      <c r="B5" s="7"/>
      <c r="C5" s="8"/>
      <c r="K5" s="9" t="s">
        <v>4</v>
      </c>
      <c r="L5" s="9"/>
      <c r="O5" s="9"/>
      <c r="P5" s="9"/>
      <c r="Q5" s="9"/>
      <c r="S5" s="9"/>
    </row>
    <row r="6" spans="2:20" ht="18" customHeight="1">
      <c r="B6" s="32" t="s">
        <v>12</v>
      </c>
      <c r="C6" s="102" t="s">
        <v>47</v>
      </c>
      <c r="D6" s="103"/>
      <c r="E6" s="103"/>
      <c r="F6" s="103"/>
      <c r="G6" s="104"/>
      <c r="H6" s="105" t="s">
        <v>48</v>
      </c>
      <c r="I6" s="106"/>
      <c r="J6" s="107"/>
      <c r="K6" s="97" t="s">
        <v>49</v>
      </c>
      <c r="L6" s="33"/>
      <c r="M6" s="92" t="s">
        <v>43</v>
      </c>
      <c r="N6" s="92" t="s">
        <v>5</v>
      </c>
      <c r="O6" s="33"/>
      <c r="P6" s="93" t="s">
        <v>59</v>
      </c>
      <c r="Q6" s="95" t="s">
        <v>60</v>
      </c>
      <c r="R6" s="97" t="s">
        <v>54</v>
      </c>
      <c r="S6" s="33"/>
      <c r="T6" s="92" t="s">
        <v>61</v>
      </c>
    </row>
    <row r="7" spans="2:20" ht="51" customHeight="1">
      <c r="B7" s="35" t="s">
        <v>13</v>
      </c>
      <c r="C7" s="68" t="s">
        <v>50</v>
      </c>
      <c r="D7" s="68" t="s">
        <v>51</v>
      </c>
      <c r="E7" s="68" t="s">
        <v>52</v>
      </c>
      <c r="F7" s="68" t="s">
        <v>53</v>
      </c>
      <c r="G7" s="67" t="s">
        <v>54</v>
      </c>
      <c r="H7" s="68" t="s">
        <v>55</v>
      </c>
      <c r="I7" s="68" t="s">
        <v>56</v>
      </c>
      <c r="J7" s="67" t="s">
        <v>57</v>
      </c>
      <c r="K7" s="108"/>
      <c r="L7" s="33"/>
      <c r="M7" s="92"/>
      <c r="N7" s="92"/>
      <c r="O7" s="33"/>
      <c r="P7" s="94"/>
      <c r="Q7" s="96"/>
      <c r="R7" s="98"/>
      <c r="S7" s="33"/>
      <c r="T7" s="92"/>
    </row>
    <row r="8" spans="2:20" s="37" customFormat="1" ht="16" customHeight="1">
      <c r="B8" s="36" t="s">
        <v>46</v>
      </c>
    </row>
    <row r="9" spans="2:20" s="37" customFormat="1" ht="16" customHeight="1">
      <c r="B9" s="38" t="s">
        <v>44</v>
      </c>
      <c r="C9" s="51">
        <v>135</v>
      </c>
      <c r="D9" s="51">
        <v>1120</v>
      </c>
      <c r="E9" s="51">
        <v>1719</v>
      </c>
      <c r="F9" s="51">
        <v>283</v>
      </c>
      <c r="G9" s="53">
        <f>SUM(C9:F9)</f>
        <v>3257</v>
      </c>
      <c r="H9" s="51">
        <v>176</v>
      </c>
      <c r="I9" s="51">
        <v>0</v>
      </c>
      <c r="J9" s="53">
        <f>SUM(H9:I9)</f>
        <v>176</v>
      </c>
      <c r="K9" s="41">
        <f>SUM(G9,J9)</f>
        <v>3433</v>
      </c>
      <c r="M9" s="54">
        <v>3433</v>
      </c>
      <c r="N9" s="54">
        <f>M9-K9</f>
        <v>0</v>
      </c>
      <c r="P9" s="51">
        <v>285</v>
      </c>
      <c r="Q9" s="51">
        <v>2972</v>
      </c>
      <c r="R9" s="41">
        <f>SUM(P9:Q9)</f>
        <v>3257</v>
      </c>
      <c r="T9" s="57" t="str">
        <f>IF(R9=G9, "PASS", "FAIL")</f>
        <v>PASS</v>
      </c>
    </row>
    <row r="10" spans="2:20" s="37" customFormat="1" ht="16" customHeight="1">
      <c r="B10" s="38" t="s">
        <v>83</v>
      </c>
      <c r="C10" s="40"/>
      <c r="D10" s="40"/>
      <c r="E10" s="40"/>
      <c r="F10" s="40"/>
      <c r="G10" s="40"/>
      <c r="H10" s="40"/>
      <c r="I10" s="40"/>
      <c r="J10" s="40"/>
      <c r="K10" s="40"/>
      <c r="M10" s="55"/>
      <c r="N10" s="56"/>
      <c r="P10" s="40"/>
      <c r="Q10" s="40"/>
      <c r="R10" s="39"/>
      <c r="T10" s="60"/>
    </row>
    <row r="11" spans="2:20" s="37" customFormat="1" ht="16" customHeight="1">
      <c r="B11" s="38" t="s">
        <v>79</v>
      </c>
      <c r="C11" s="51">
        <v>0</v>
      </c>
      <c r="D11" s="51">
        <v>-69</v>
      </c>
      <c r="E11" s="51">
        <v>-78</v>
      </c>
      <c r="F11" s="51">
        <v>-2</v>
      </c>
      <c r="G11" s="53">
        <f>SUM(C11:F11)</f>
        <v>-149</v>
      </c>
      <c r="H11" s="51">
        <v>0</v>
      </c>
      <c r="I11" s="51">
        <v>0</v>
      </c>
      <c r="J11" s="53">
        <f>SUM(H11:I11)</f>
        <v>0</v>
      </c>
      <c r="K11" s="41">
        <f>SUM(G11,J11)</f>
        <v>-149</v>
      </c>
      <c r="M11" s="54">
        <v>-149</v>
      </c>
      <c r="N11" s="54">
        <f>M11-K11</f>
        <v>0</v>
      </c>
      <c r="P11" s="51">
        <v>0</v>
      </c>
      <c r="Q11" s="51">
        <v>-149</v>
      </c>
      <c r="R11" s="41">
        <f>SUM(P11:Q11)</f>
        <v>-149</v>
      </c>
      <c r="T11" s="57" t="str">
        <f>IF(R11=G11, "PASS", "FAIL")</f>
        <v>PASS</v>
      </c>
    </row>
    <row r="12" spans="2:20" s="37" customFormat="1" ht="16" customHeight="1">
      <c r="B12" s="38" t="s">
        <v>80</v>
      </c>
      <c r="C12" s="51">
        <v>12518</v>
      </c>
      <c r="D12" s="51">
        <v>47274</v>
      </c>
      <c r="E12" s="51">
        <v>59842</v>
      </c>
      <c r="F12" s="51">
        <v>12657</v>
      </c>
      <c r="G12" s="53">
        <f>SUM(C12:F12)</f>
        <v>132291</v>
      </c>
      <c r="H12" s="51">
        <v>1923</v>
      </c>
      <c r="I12" s="51">
        <v>70</v>
      </c>
      <c r="J12" s="53">
        <f>SUM(H12:I12)</f>
        <v>1993</v>
      </c>
      <c r="K12" s="41">
        <f>SUM(G12,J12)</f>
        <v>134284</v>
      </c>
      <c r="M12" s="54">
        <f>M13-SUM(M9,M11)</f>
        <v>134284</v>
      </c>
      <c r="N12" s="54">
        <f>M12-K12</f>
        <v>0</v>
      </c>
      <c r="P12" s="51">
        <v>100866</v>
      </c>
      <c r="Q12" s="51">
        <v>31425</v>
      </c>
      <c r="R12" s="41">
        <f>SUM(P12:Q12)</f>
        <v>132291</v>
      </c>
      <c r="T12" s="57" t="str">
        <f>IF(R12=G12, "PASS", "FAIL")</f>
        <v>PASS</v>
      </c>
    </row>
    <row r="13" spans="2:20" s="37" customFormat="1" ht="16" customHeight="1">
      <c r="B13" s="42" t="s">
        <v>6</v>
      </c>
      <c r="C13" s="41">
        <f t="shared" ref="C13:K13" si="0">SUM(C9,C11:C12)</f>
        <v>12653</v>
      </c>
      <c r="D13" s="41">
        <f t="shared" si="0"/>
        <v>48325</v>
      </c>
      <c r="E13" s="41">
        <f t="shared" si="0"/>
        <v>61483</v>
      </c>
      <c r="F13" s="41">
        <f t="shared" si="0"/>
        <v>12938</v>
      </c>
      <c r="G13" s="41">
        <f t="shared" si="0"/>
        <v>135399</v>
      </c>
      <c r="H13" s="41">
        <f t="shared" si="0"/>
        <v>2099</v>
      </c>
      <c r="I13" s="41">
        <f t="shared" si="0"/>
        <v>70</v>
      </c>
      <c r="J13" s="41">
        <f t="shared" si="0"/>
        <v>2169</v>
      </c>
      <c r="K13" s="41">
        <f t="shared" si="0"/>
        <v>137568</v>
      </c>
      <c r="M13" s="45">
        <v>137568</v>
      </c>
      <c r="N13" s="45">
        <f>M13-K13</f>
        <v>0</v>
      </c>
      <c r="P13" s="41">
        <f>SUM(P9,P11:P12)</f>
        <v>101151</v>
      </c>
      <c r="Q13" s="41">
        <f>SUM(Q9,Q11:Q12)</f>
        <v>34248</v>
      </c>
      <c r="R13" s="41">
        <f>SUM(R9,R11:R12)</f>
        <v>135399</v>
      </c>
    </row>
    <row r="14" spans="2:20" s="37" customFormat="1" ht="12.75" customHeight="1"/>
    <row r="15" spans="2:20" s="37" customFormat="1" ht="16" customHeight="1">
      <c r="B15" s="42" t="s">
        <v>81</v>
      </c>
      <c r="C15" s="41">
        <f t="shared" ref="C15:K15" si="1">C13+C18</f>
        <v>12579</v>
      </c>
      <c r="D15" s="41">
        <f t="shared" si="1"/>
        <v>48266</v>
      </c>
      <c r="E15" s="41">
        <f t="shared" si="1"/>
        <v>61425</v>
      </c>
      <c r="F15" s="41">
        <f t="shared" si="1"/>
        <v>12537</v>
      </c>
      <c r="G15" s="41">
        <f t="shared" si="1"/>
        <v>134807</v>
      </c>
      <c r="H15" s="41">
        <f t="shared" si="1"/>
        <v>2099</v>
      </c>
      <c r="I15" s="41">
        <f t="shared" si="1"/>
        <v>70</v>
      </c>
      <c r="J15" s="41">
        <f t="shared" si="1"/>
        <v>2169</v>
      </c>
      <c r="K15" s="41">
        <f t="shared" si="1"/>
        <v>136976</v>
      </c>
      <c r="P15" s="41">
        <f>P13+P18</f>
        <v>101033</v>
      </c>
      <c r="Q15" s="41">
        <f>Q13+Q18</f>
        <v>33774</v>
      </c>
      <c r="R15" s="41">
        <f>R13+R18</f>
        <v>134807</v>
      </c>
    </row>
    <row r="16" spans="2:20" s="37" customFormat="1" ht="12.75" customHeight="1"/>
    <row r="17" spans="2:22" s="37" customFormat="1" ht="16" customHeight="1">
      <c r="B17" s="36" t="s">
        <v>45</v>
      </c>
    </row>
    <row r="18" spans="2:22" s="37" customFormat="1" ht="16" customHeight="1">
      <c r="B18" s="38" t="s">
        <v>76</v>
      </c>
      <c r="C18" s="51">
        <v>-74</v>
      </c>
      <c r="D18" s="51">
        <v>-59</v>
      </c>
      <c r="E18" s="51">
        <v>-58</v>
      </c>
      <c r="F18" s="51">
        <v>-401</v>
      </c>
      <c r="G18" s="53">
        <f>SUM(C18:F18)</f>
        <v>-592</v>
      </c>
      <c r="H18" s="51">
        <v>0</v>
      </c>
      <c r="I18" s="51">
        <v>0</v>
      </c>
      <c r="J18" s="53">
        <f>SUM(H18:I18)</f>
        <v>0</v>
      </c>
      <c r="K18" s="41">
        <f>SUM(G18,J18)</f>
        <v>-592</v>
      </c>
      <c r="M18" s="54">
        <v>-592</v>
      </c>
      <c r="N18" s="54">
        <f>M18-K18</f>
        <v>0</v>
      </c>
      <c r="P18" s="51">
        <v>-118</v>
      </c>
      <c r="Q18" s="51">
        <v>-474</v>
      </c>
      <c r="R18" s="41">
        <f>SUM(P18:Q18)</f>
        <v>-592</v>
      </c>
      <c r="T18" s="57" t="str">
        <f>IF(R18=G18, "PASS", "FAIL")</f>
        <v>PASS</v>
      </c>
    </row>
    <row r="19" spans="2:22" s="37" customFormat="1" ht="16" customHeight="1">
      <c r="B19" s="65" t="s">
        <v>77</v>
      </c>
      <c r="C19" s="40"/>
      <c r="D19" s="40"/>
      <c r="E19" s="40"/>
      <c r="F19" s="40"/>
      <c r="G19" s="40"/>
      <c r="H19" s="40"/>
      <c r="I19" s="40"/>
      <c r="J19" s="40"/>
      <c r="K19" s="39"/>
      <c r="M19" s="55"/>
      <c r="N19" s="55"/>
      <c r="P19" s="40"/>
      <c r="Q19" s="40"/>
      <c r="R19" s="39"/>
      <c r="T19" s="61"/>
    </row>
    <row r="20" spans="2:22" s="37" customFormat="1" ht="16" customHeight="1">
      <c r="B20" s="38" t="s">
        <v>70</v>
      </c>
      <c r="C20" s="51">
        <v>0</v>
      </c>
      <c r="D20" s="51">
        <v>0</v>
      </c>
      <c r="E20" s="51">
        <v>0</v>
      </c>
      <c r="F20" s="51">
        <v>0</v>
      </c>
      <c r="G20" s="53">
        <f>SUM(C20:F20)</f>
        <v>0</v>
      </c>
      <c r="H20" s="51">
        <v>0</v>
      </c>
      <c r="I20" s="51">
        <v>0</v>
      </c>
      <c r="J20" s="53">
        <f>SUM(H20:I20)</f>
        <v>0</v>
      </c>
      <c r="K20" s="41">
        <f>SUM(G20,J20)</f>
        <v>0</v>
      </c>
      <c r="M20" s="54">
        <v>0</v>
      </c>
      <c r="N20" s="54">
        <f>M20-K20</f>
        <v>0</v>
      </c>
      <c r="P20" s="51">
        <v>0</v>
      </c>
      <c r="Q20" s="51">
        <v>0</v>
      </c>
      <c r="R20" s="41">
        <f>SUM(P20:Q20)</f>
        <v>0</v>
      </c>
      <c r="T20" s="57" t="str">
        <f>IF(R20=G20, "PASS", "FAIL")</f>
        <v>PASS</v>
      </c>
    </row>
    <row r="21" spans="2:22" s="37" customFormat="1" ht="16" customHeight="1">
      <c r="B21" s="38" t="s">
        <v>82</v>
      </c>
      <c r="C21" s="51">
        <v>-4910</v>
      </c>
      <c r="D21" s="51">
        <v>-1640</v>
      </c>
      <c r="E21" s="51">
        <v>-2580</v>
      </c>
      <c r="F21" s="51">
        <v>-13</v>
      </c>
      <c r="G21" s="53">
        <f>SUM(C21:F21)</f>
        <v>-9143</v>
      </c>
      <c r="H21" s="51">
        <v>-139</v>
      </c>
      <c r="I21" s="51">
        <v>-69</v>
      </c>
      <c r="J21" s="53">
        <f>SUM(H21:I21)</f>
        <v>-208</v>
      </c>
      <c r="K21" s="41">
        <f>SUM(G21,J21)</f>
        <v>-9351</v>
      </c>
      <c r="M21" s="54">
        <f>M22-M18-M20</f>
        <v>-9351</v>
      </c>
      <c r="N21" s="54">
        <f>M21-K21</f>
        <v>0</v>
      </c>
      <c r="P21" s="51">
        <v>-6372</v>
      </c>
      <c r="Q21" s="51">
        <v>-2771</v>
      </c>
      <c r="R21" s="41">
        <f>SUM(P21:Q21)</f>
        <v>-9143</v>
      </c>
      <c r="T21" s="57" t="str">
        <f>IF(R21=G21, "PASS", "FAIL")</f>
        <v>PASS</v>
      </c>
    </row>
    <row r="22" spans="2:22" s="37" customFormat="1" ht="16" customHeight="1">
      <c r="B22" s="42" t="s">
        <v>9</v>
      </c>
      <c r="C22" s="41">
        <f t="shared" ref="C22:K22" si="2">SUM(C18,C20:C21)</f>
        <v>-4984</v>
      </c>
      <c r="D22" s="41">
        <f t="shared" si="2"/>
        <v>-1699</v>
      </c>
      <c r="E22" s="41">
        <f t="shared" si="2"/>
        <v>-2638</v>
      </c>
      <c r="F22" s="41">
        <f t="shared" si="2"/>
        <v>-414</v>
      </c>
      <c r="G22" s="41">
        <f t="shared" si="2"/>
        <v>-9735</v>
      </c>
      <c r="H22" s="41">
        <f t="shared" si="2"/>
        <v>-139</v>
      </c>
      <c r="I22" s="41">
        <f t="shared" si="2"/>
        <v>-69</v>
      </c>
      <c r="J22" s="41">
        <f t="shared" si="2"/>
        <v>-208</v>
      </c>
      <c r="K22" s="41">
        <f t="shared" si="2"/>
        <v>-9943</v>
      </c>
      <c r="M22" s="45">
        <v>-9943</v>
      </c>
      <c r="N22" s="45">
        <f>M22-K22</f>
        <v>0</v>
      </c>
      <c r="P22" s="41">
        <f>SUM(P18,P20:P21)</f>
        <v>-6490</v>
      </c>
      <c r="Q22" s="41">
        <f>SUM(Q18,Q20:Q21)</f>
        <v>-3245</v>
      </c>
      <c r="R22" s="41">
        <f>SUM(R18,R20:R21)</f>
        <v>-9735</v>
      </c>
    </row>
    <row r="23" spans="2:22" s="37" customFormat="1" ht="12.75" customHeight="1"/>
    <row r="24" spans="2:22" s="37" customFormat="1" ht="16" customHeight="1">
      <c r="B24" s="42" t="s">
        <v>78</v>
      </c>
      <c r="C24" s="41">
        <f t="shared" ref="C24:K24" si="3">C22-C18</f>
        <v>-4910</v>
      </c>
      <c r="D24" s="41">
        <f t="shared" si="3"/>
        <v>-1640</v>
      </c>
      <c r="E24" s="41">
        <f t="shared" si="3"/>
        <v>-2580</v>
      </c>
      <c r="F24" s="41">
        <f t="shared" si="3"/>
        <v>-13</v>
      </c>
      <c r="G24" s="41">
        <f t="shared" si="3"/>
        <v>-9143</v>
      </c>
      <c r="H24" s="41">
        <f t="shared" si="3"/>
        <v>-139</v>
      </c>
      <c r="I24" s="41">
        <f t="shared" si="3"/>
        <v>-69</v>
      </c>
      <c r="J24" s="41">
        <f t="shared" si="3"/>
        <v>-208</v>
      </c>
      <c r="K24" s="41">
        <f t="shared" si="3"/>
        <v>-9351</v>
      </c>
      <c r="P24" s="41">
        <f>P22-P18</f>
        <v>-6372</v>
      </c>
      <c r="Q24" s="41">
        <f>Q22-Q18</f>
        <v>-2771</v>
      </c>
      <c r="R24" s="41">
        <f>R22-R18</f>
        <v>-9143</v>
      </c>
    </row>
    <row r="25" spans="2:22" s="37" customFormat="1" ht="12.75" customHeight="1"/>
    <row r="26" spans="2:22" s="37" customFormat="1" ht="16" customHeight="1">
      <c r="B26" s="43" t="s">
        <v>7</v>
      </c>
      <c r="C26" s="44">
        <f t="shared" ref="C26:K26" si="4">C13+C22</f>
        <v>7669</v>
      </c>
      <c r="D26" s="44">
        <f t="shared" si="4"/>
        <v>46626</v>
      </c>
      <c r="E26" s="44">
        <f t="shared" si="4"/>
        <v>58845</v>
      </c>
      <c r="F26" s="44">
        <f t="shared" si="4"/>
        <v>12524</v>
      </c>
      <c r="G26" s="44">
        <f t="shared" si="4"/>
        <v>125664</v>
      </c>
      <c r="H26" s="44">
        <f t="shared" si="4"/>
        <v>1960</v>
      </c>
      <c r="I26" s="44">
        <f t="shared" si="4"/>
        <v>1</v>
      </c>
      <c r="J26" s="44">
        <f t="shared" si="4"/>
        <v>1961</v>
      </c>
      <c r="K26" s="44">
        <f t="shared" si="4"/>
        <v>127625</v>
      </c>
      <c r="M26" s="45">
        <v>127625</v>
      </c>
      <c r="N26" s="45">
        <f>M26-K26</f>
        <v>0</v>
      </c>
      <c r="P26" s="44">
        <f>P13+P22</f>
        <v>94661</v>
      </c>
      <c r="Q26" s="44">
        <f>Q13+Q22</f>
        <v>31003</v>
      </c>
      <c r="R26" s="44">
        <f>R13+R22</f>
        <v>125664</v>
      </c>
    </row>
    <row r="27" spans="2:22" s="37" customFormat="1" ht="12.75" customHeight="1"/>
    <row r="28" spans="2:22" s="37" customFormat="1" ht="16" customHeight="1">
      <c r="B28" s="34" t="s">
        <v>58</v>
      </c>
    </row>
    <row r="29" spans="2:22" s="37" customFormat="1" ht="16" customHeight="1">
      <c r="B29" s="46" t="s">
        <v>90</v>
      </c>
      <c r="C29" s="47">
        <v>9381</v>
      </c>
      <c r="D29" s="47">
        <v>45192</v>
      </c>
      <c r="E29" s="47">
        <v>58277</v>
      </c>
      <c r="F29" s="47">
        <v>12079</v>
      </c>
      <c r="G29" s="47">
        <v>124929</v>
      </c>
      <c r="H29" s="47">
        <v>2590</v>
      </c>
      <c r="I29" s="47">
        <v>95</v>
      </c>
      <c r="J29" s="47">
        <v>2685</v>
      </c>
      <c r="K29" s="47">
        <v>127614</v>
      </c>
      <c r="P29" s="47">
        <v>91586</v>
      </c>
      <c r="Q29" s="47">
        <v>33343</v>
      </c>
      <c r="R29" s="47">
        <v>124929</v>
      </c>
    </row>
    <row r="30" spans="2:22" s="37" customFormat="1" ht="16" customHeight="1">
      <c r="B30" s="46" t="s">
        <v>91</v>
      </c>
      <c r="C30" s="47">
        <v>-2525</v>
      </c>
      <c r="D30" s="47">
        <v>-2222</v>
      </c>
      <c r="E30" s="47">
        <v>-3312</v>
      </c>
      <c r="F30" s="47">
        <v>-337</v>
      </c>
      <c r="G30" s="47">
        <v>-8396</v>
      </c>
      <c r="H30" s="47">
        <v>-334</v>
      </c>
      <c r="I30" s="47">
        <v>-108</v>
      </c>
      <c r="J30" s="47">
        <v>-442</v>
      </c>
      <c r="K30" s="47">
        <v>-8838</v>
      </c>
      <c r="P30" s="47">
        <v>-5272</v>
      </c>
      <c r="Q30" s="47">
        <v>-3124</v>
      </c>
      <c r="R30" s="47">
        <v>-8396</v>
      </c>
    </row>
    <row r="31" spans="2:22" s="37" customFormat="1" ht="16" customHeight="1">
      <c r="B31" s="46" t="s">
        <v>92</v>
      </c>
      <c r="C31" s="47">
        <v>6856</v>
      </c>
      <c r="D31" s="47">
        <v>42970</v>
      </c>
      <c r="E31" s="47">
        <v>54965</v>
      </c>
      <c r="F31" s="47">
        <v>11742</v>
      </c>
      <c r="G31" s="47">
        <v>116533</v>
      </c>
      <c r="H31" s="47">
        <v>2256</v>
      </c>
      <c r="I31" s="47">
        <v>-13</v>
      </c>
      <c r="J31" s="47">
        <v>2243</v>
      </c>
      <c r="K31" s="47">
        <v>118776</v>
      </c>
      <c r="P31" s="47">
        <v>86314</v>
      </c>
      <c r="Q31" s="47">
        <v>30219</v>
      </c>
      <c r="R31" s="47">
        <v>116533</v>
      </c>
    </row>
    <row r="32" spans="2:22" s="1" customFormat="1" ht="12.75" customHeight="1">
      <c r="B32" s="16"/>
      <c r="C32" s="31">
        <v>2</v>
      </c>
      <c r="D32" s="31">
        <f t="shared" ref="D32:K32" si="5">C32+1</f>
        <v>3</v>
      </c>
      <c r="E32" s="31">
        <f t="shared" si="5"/>
        <v>4</v>
      </c>
      <c r="F32" s="31">
        <f t="shared" si="5"/>
        <v>5</v>
      </c>
      <c r="G32" s="31">
        <f t="shared" si="5"/>
        <v>6</v>
      </c>
      <c r="H32" s="31">
        <f t="shared" si="5"/>
        <v>7</v>
      </c>
      <c r="I32" s="31">
        <f t="shared" si="5"/>
        <v>8</v>
      </c>
      <c r="J32" s="31">
        <f t="shared" si="5"/>
        <v>9</v>
      </c>
      <c r="K32" s="31">
        <f t="shared" si="5"/>
        <v>10</v>
      </c>
      <c r="L32" s="17"/>
      <c r="M32" s="18"/>
      <c r="N32" s="19"/>
      <c r="O32" s="17"/>
      <c r="P32" s="31">
        <v>12</v>
      </c>
      <c r="Q32" s="31">
        <f>P32+1</f>
        <v>13</v>
      </c>
      <c r="R32" s="31">
        <f>Q32+1</f>
        <v>14</v>
      </c>
      <c r="S32" s="17"/>
      <c r="T32" s="20"/>
      <c r="U32" s="21"/>
      <c r="V32" s="21"/>
    </row>
    <row r="33" spans="2:19" s="1" customFormat="1" ht="18" customHeight="1">
      <c r="B33" s="22" t="s">
        <v>69</v>
      </c>
      <c r="C33" s="23"/>
      <c r="D33" s="23"/>
      <c r="E33" s="23"/>
      <c r="F33" s="23"/>
      <c r="G33" s="23"/>
      <c r="H33" s="23"/>
      <c r="I33" s="23"/>
      <c r="J33" s="23"/>
      <c r="K33" s="23"/>
      <c r="L33" s="23"/>
      <c r="O33" s="23"/>
      <c r="P33" s="23"/>
      <c r="Q33" s="23"/>
      <c r="R33" s="23"/>
      <c r="S33" s="23"/>
    </row>
    <row r="34" spans="2:19" s="1" customFormat="1" ht="6" customHeight="1">
      <c r="B34" s="24"/>
      <c r="C34" s="23"/>
      <c r="D34" s="23"/>
      <c r="E34" s="23"/>
      <c r="F34" s="23"/>
      <c r="G34" s="23"/>
      <c r="H34" s="23"/>
      <c r="I34" s="23"/>
      <c r="J34" s="23"/>
      <c r="K34" s="23"/>
      <c r="L34" s="23"/>
      <c r="M34" s="23"/>
      <c r="N34" s="29"/>
      <c r="O34" s="12"/>
    </row>
    <row r="35" spans="2:19" s="1" customFormat="1" ht="16" customHeight="1">
      <c r="B35" s="27" t="s">
        <v>71</v>
      </c>
      <c r="C35" s="28"/>
      <c r="D35" s="23"/>
      <c r="E35" s="23"/>
      <c r="F35" s="23"/>
      <c r="G35" s="23"/>
      <c r="H35" s="23"/>
      <c r="I35" s="23"/>
      <c r="J35" s="23"/>
      <c r="K35" s="23"/>
      <c r="L35" s="23"/>
      <c r="M35" s="26"/>
      <c r="N35" s="23"/>
      <c r="O35" s="23"/>
    </row>
    <row r="36" spans="2:19" s="37" customFormat="1" ht="16" customHeight="1">
      <c r="B36" s="38" t="s">
        <v>71</v>
      </c>
      <c r="C36" s="51">
        <v>0</v>
      </c>
      <c r="D36" s="51">
        <v>0</v>
      </c>
      <c r="E36" s="51">
        <v>0</v>
      </c>
      <c r="F36" s="40"/>
      <c r="G36" s="40"/>
      <c r="H36" s="40"/>
      <c r="I36" s="40"/>
      <c r="J36" s="40"/>
      <c r="K36" s="40"/>
      <c r="M36" s="57" t="s">
        <v>142</v>
      </c>
    </row>
    <row r="37" spans="2:19" s="1" customFormat="1" ht="6" customHeight="1">
      <c r="B37" s="24"/>
      <c r="C37" s="23"/>
      <c r="D37" s="23"/>
      <c r="E37" s="23"/>
      <c r="F37" s="23"/>
      <c r="G37" s="23"/>
      <c r="H37" s="23"/>
      <c r="I37" s="23"/>
      <c r="J37" s="23"/>
      <c r="K37" s="23"/>
      <c r="L37" s="23"/>
      <c r="M37" s="23"/>
      <c r="N37" s="29"/>
      <c r="O37" s="12"/>
    </row>
    <row r="38" spans="2:19" s="1" customFormat="1" ht="16" customHeight="1">
      <c r="B38" s="27" t="s">
        <v>84</v>
      </c>
      <c r="C38" s="28"/>
      <c r="D38" s="23"/>
      <c r="E38" s="23"/>
      <c r="F38" s="23"/>
      <c r="G38" s="23"/>
      <c r="H38" s="23"/>
      <c r="I38" s="23"/>
      <c r="J38" s="23"/>
      <c r="K38" s="23"/>
      <c r="L38" s="23"/>
      <c r="M38" s="26"/>
      <c r="N38" s="23"/>
      <c r="O38" s="23"/>
    </row>
    <row r="39" spans="2:19" s="37" customFormat="1" ht="16" customHeight="1">
      <c r="B39" s="38" t="s">
        <v>85</v>
      </c>
      <c r="C39" s="51">
        <v>1059</v>
      </c>
      <c r="D39" s="51">
        <v>29639</v>
      </c>
      <c r="E39" s="51">
        <v>36790</v>
      </c>
      <c r="F39" s="51">
        <v>5710</v>
      </c>
      <c r="G39" s="53">
        <f t="shared" ref="G39:G44" si="6">SUM(C39:F39)</f>
        <v>73198</v>
      </c>
      <c r="H39" s="51">
        <v>0</v>
      </c>
      <c r="I39" s="51">
        <v>0</v>
      </c>
      <c r="J39" s="53">
        <f>SUM(H39:I39)</f>
        <v>0</v>
      </c>
      <c r="K39" s="41">
        <f>G39+J39</f>
        <v>73198</v>
      </c>
      <c r="M39" s="54">
        <v>73198</v>
      </c>
      <c r="N39" s="54">
        <f>M39-K39</f>
        <v>0</v>
      </c>
    </row>
    <row r="40" spans="2:19" s="37" customFormat="1" ht="16" customHeight="1">
      <c r="B40" s="38" t="s">
        <v>88</v>
      </c>
      <c r="C40" s="51">
        <v>8326</v>
      </c>
      <c r="D40" s="51">
        <v>7253</v>
      </c>
      <c r="E40" s="51">
        <v>5485</v>
      </c>
      <c r="F40" s="51">
        <v>2675</v>
      </c>
      <c r="G40" s="53">
        <f t="shared" si="6"/>
        <v>23739</v>
      </c>
      <c r="H40" s="51">
        <v>1803</v>
      </c>
      <c r="I40" s="51">
        <v>0</v>
      </c>
      <c r="J40" s="53">
        <f>SUM(H40:I40)</f>
        <v>1803</v>
      </c>
      <c r="K40" s="41">
        <f>G40+J40</f>
        <v>25542</v>
      </c>
      <c r="M40" s="54">
        <v>25542</v>
      </c>
      <c r="N40" s="54">
        <f>M40-K40</f>
        <v>0</v>
      </c>
    </row>
    <row r="41" spans="2:19" s="37" customFormat="1" ht="16" customHeight="1">
      <c r="B41" s="38" t="s">
        <v>86</v>
      </c>
      <c r="C41" s="51">
        <v>0</v>
      </c>
      <c r="D41" s="51">
        <v>1130</v>
      </c>
      <c r="E41" s="51">
        <v>891</v>
      </c>
      <c r="F41" s="51">
        <v>1679</v>
      </c>
      <c r="G41" s="53">
        <f t="shared" si="6"/>
        <v>3700</v>
      </c>
      <c r="H41" s="40"/>
      <c r="I41" s="40"/>
      <c r="J41" s="40"/>
      <c r="K41" s="41">
        <f>G41</f>
        <v>3700</v>
      </c>
    </row>
    <row r="42" spans="2:19" s="37" customFormat="1" ht="16" customHeight="1">
      <c r="B42" s="38" t="s">
        <v>62</v>
      </c>
      <c r="C42" s="51">
        <v>152</v>
      </c>
      <c r="D42" s="51">
        <v>2932</v>
      </c>
      <c r="E42" s="51">
        <v>1908</v>
      </c>
      <c r="F42" s="51">
        <v>136</v>
      </c>
      <c r="G42" s="53">
        <f t="shared" si="6"/>
        <v>5128</v>
      </c>
      <c r="H42" s="40"/>
      <c r="I42" s="40"/>
      <c r="J42" s="40"/>
      <c r="K42" s="41">
        <f>G42</f>
        <v>5128</v>
      </c>
    </row>
    <row r="43" spans="2:19" s="37" customFormat="1" ht="16" customHeight="1">
      <c r="B43" s="38" t="s">
        <v>63</v>
      </c>
      <c r="C43" s="51">
        <v>202</v>
      </c>
      <c r="D43" s="51">
        <v>1939</v>
      </c>
      <c r="E43" s="51">
        <v>1789</v>
      </c>
      <c r="F43" s="51">
        <v>11813</v>
      </c>
      <c r="G43" s="53">
        <f t="shared" si="6"/>
        <v>15743</v>
      </c>
      <c r="H43" s="40"/>
      <c r="I43" s="40"/>
      <c r="J43" s="40"/>
      <c r="K43" s="41">
        <f>G43</f>
        <v>15743</v>
      </c>
      <c r="M43" s="30" t="str">
        <f>IF(OR(SUM(C43:E43)&gt;P13, F43&gt;F13), "FAIL", "PASS")</f>
        <v>PASS</v>
      </c>
      <c r="N43" s="25"/>
    </row>
    <row r="44" spans="2:19" s="37" customFormat="1" ht="16" customHeight="1">
      <c r="B44" s="38" t="s">
        <v>64</v>
      </c>
      <c r="C44" s="51">
        <v>0</v>
      </c>
      <c r="D44" s="51">
        <v>131</v>
      </c>
      <c r="E44" s="51">
        <v>90</v>
      </c>
      <c r="F44" s="51">
        <v>5</v>
      </c>
      <c r="G44" s="53">
        <f t="shared" si="6"/>
        <v>226</v>
      </c>
      <c r="H44" s="40"/>
      <c r="I44" s="40"/>
      <c r="J44" s="40"/>
      <c r="K44" s="41">
        <f>G44</f>
        <v>226</v>
      </c>
      <c r="M44" s="62"/>
    </row>
    <row r="45" spans="2:19" s="1" customFormat="1" ht="6" customHeight="1">
      <c r="B45" s="24"/>
      <c r="C45" s="23"/>
      <c r="D45" s="23"/>
      <c r="E45" s="23"/>
      <c r="F45" s="23"/>
      <c r="G45" s="23"/>
      <c r="H45" s="23"/>
      <c r="I45" s="23"/>
      <c r="J45" s="23"/>
      <c r="K45" s="23"/>
      <c r="L45" s="23"/>
      <c r="M45" s="23"/>
      <c r="N45" s="29"/>
      <c r="O45" s="12"/>
    </row>
    <row r="46" spans="2:19" s="1" customFormat="1" ht="16" customHeight="1">
      <c r="B46" s="27" t="s">
        <v>45</v>
      </c>
      <c r="C46" s="28"/>
      <c r="D46" s="23"/>
      <c r="E46" s="23"/>
      <c r="F46" s="23"/>
      <c r="G46" s="23"/>
      <c r="H46" s="23"/>
      <c r="I46" s="23"/>
      <c r="J46" s="23"/>
      <c r="K46" s="23"/>
      <c r="L46" s="23"/>
      <c r="M46" s="26"/>
      <c r="N46" s="23"/>
      <c r="O46" s="23"/>
    </row>
    <row r="47" spans="2:19" s="37" customFormat="1" ht="16" customHeight="1">
      <c r="B47" s="38" t="s">
        <v>62</v>
      </c>
      <c r="C47" s="51">
        <v>-70</v>
      </c>
      <c r="D47" s="51">
        <v>-496</v>
      </c>
      <c r="E47" s="51">
        <v>-799</v>
      </c>
      <c r="F47" s="51">
        <v>-12</v>
      </c>
      <c r="G47" s="53">
        <f>SUM(C47:F47)</f>
        <v>-1377</v>
      </c>
      <c r="H47" s="40"/>
      <c r="I47" s="40"/>
      <c r="J47" s="40"/>
      <c r="K47" s="41">
        <f>G47</f>
        <v>-1377</v>
      </c>
      <c r="M47" s="30" t="s">
        <v>142</v>
      </c>
      <c r="N47" s="25"/>
    </row>
    <row r="48" spans="2:19" s="1" customFormat="1" ht="6" customHeight="1">
      <c r="B48" s="24"/>
      <c r="C48" s="23"/>
      <c r="D48" s="23"/>
      <c r="E48" s="23"/>
      <c r="F48" s="23"/>
      <c r="G48" s="23"/>
      <c r="H48" s="23"/>
      <c r="I48" s="23"/>
      <c r="J48" s="23"/>
      <c r="K48" s="23"/>
      <c r="L48" s="23"/>
      <c r="M48" s="23"/>
      <c r="N48" s="29"/>
      <c r="O48" s="12"/>
    </row>
    <row r="49" spans="2:20" s="1" customFormat="1" ht="16" customHeight="1">
      <c r="B49" s="27" t="s">
        <v>65</v>
      </c>
      <c r="C49" s="28"/>
      <c r="D49" s="23"/>
      <c r="E49" s="23"/>
      <c r="F49" s="23"/>
      <c r="G49" s="23"/>
      <c r="H49" s="23"/>
      <c r="I49" s="23"/>
      <c r="J49" s="23"/>
      <c r="K49" s="23"/>
      <c r="L49" s="23"/>
      <c r="M49" s="26"/>
      <c r="N49" s="23"/>
      <c r="O49" s="23"/>
    </row>
    <row r="50" spans="2:20" s="37" customFormat="1" ht="16" customHeight="1">
      <c r="B50" s="38" t="s">
        <v>66</v>
      </c>
      <c r="C50" s="51">
        <v>0</v>
      </c>
      <c r="D50" s="51">
        <v>1306</v>
      </c>
      <c r="E50" s="51">
        <v>903</v>
      </c>
      <c r="F50" s="51">
        <v>51</v>
      </c>
      <c r="G50" s="53">
        <f>SUM(C50:F50)</f>
        <v>2260</v>
      </c>
      <c r="H50" s="40"/>
      <c r="I50" s="40"/>
      <c r="J50" s="40"/>
      <c r="K50" s="41">
        <f>G50</f>
        <v>2260</v>
      </c>
      <c r="M50" s="30" t="str">
        <f>IF(AND(G44&gt;0, G50=0), "FAIL", "PASS")</f>
        <v>PASS</v>
      </c>
    </row>
    <row r="51" spans="2:20" s="37" customFormat="1" ht="16" customHeight="1">
      <c r="B51" s="46" t="s">
        <v>72</v>
      </c>
      <c r="C51" s="63" t="e">
        <f>(C44*1000)/C50</f>
        <v>#DIV/0!</v>
      </c>
      <c r="D51" s="63">
        <f>(D44*1000)/D50</f>
        <v>100.3062787136294</v>
      </c>
      <c r="E51" s="63">
        <f>(E44*1000)/E50</f>
        <v>99.667774086378742</v>
      </c>
      <c r="F51" s="63">
        <f>(F44*1000)/F50</f>
        <v>98.039215686274517</v>
      </c>
      <c r="G51" s="64">
        <f>(G44*1000)/G50</f>
        <v>100</v>
      </c>
      <c r="H51" s="40"/>
      <c r="I51" s="40"/>
      <c r="J51" s="40"/>
      <c r="K51" s="66">
        <f>(K44*1000)/K50</f>
        <v>100</v>
      </c>
    </row>
    <row r="52" spans="2:20" s="37" customFormat="1" ht="16" customHeight="1">
      <c r="B52" s="38" t="s">
        <v>67</v>
      </c>
      <c r="C52" s="51">
        <v>9534</v>
      </c>
      <c r="D52" s="51">
        <v>557470</v>
      </c>
      <c r="E52" s="51">
        <v>63242</v>
      </c>
      <c r="F52" s="51">
        <v>19599</v>
      </c>
      <c r="G52" s="53">
        <f>SUM(C52:F52)</f>
        <v>649845</v>
      </c>
      <c r="H52" s="40"/>
      <c r="I52" s="40"/>
      <c r="J52" s="40"/>
      <c r="K52" s="41">
        <f>G52</f>
        <v>649845</v>
      </c>
    </row>
    <row r="53" spans="2:20" s="37" customFormat="1" ht="16" customHeight="1">
      <c r="B53" s="38" t="s">
        <v>87</v>
      </c>
      <c r="C53" s="51">
        <v>28867</v>
      </c>
      <c r="D53" s="51">
        <v>175846</v>
      </c>
      <c r="E53" s="51">
        <v>285487</v>
      </c>
      <c r="F53" s="51">
        <v>4273</v>
      </c>
      <c r="G53" s="53">
        <f>SUM(C53:F53)</f>
        <v>494473</v>
      </c>
      <c r="H53" s="40"/>
      <c r="I53" s="40"/>
      <c r="J53" s="40"/>
      <c r="K53" s="41">
        <f>G53</f>
        <v>494473</v>
      </c>
    </row>
    <row r="54" spans="2:20" s="37" customFormat="1" ht="16" customHeight="1">
      <c r="B54" s="52" t="s">
        <v>68</v>
      </c>
      <c r="C54" s="53">
        <f>SUM(C52:C53)</f>
        <v>38401</v>
      </c>
      <c r="D54" s="53">
        <f>SUM(D52:D53)</f>
        <v>733316</v>
      </c>
      <c r="E54" s="53">
        <f>SUM(E52:E53)</f>
        <v>348729</v>
      </c>
      <c r="F54" s="53">
        <f>SUM(F52:F53)</f>
        <v>23872</v>
      </c>
      <c r="G54" s="53">
        <f>SUM(G52:G53)</f>
        <v>1144318</v>
      </c>
      <c r="H54" s="40"/>
      <c r="I54" s="40"/>
      <c r="J54" s="40"/>
      <c r="K54" s="41">
        <f>SUM(K52:K53)</f>
        <v>1144318</v>
      </c>
      <c r="M54" s="30" t="str">
        <f>IF(AND(G42&gt;0, G54=0), "FAIL", "PASS")</f>
        <v>PASS</v>
      </c>
    </row>
    <row r="55" spans="2:20" s="37" customFormat="1" ht="16" customHeight="1">
      <c r="B55" s="46" t="s">
        <v>73</v>
      </c>
      <c r="C55" s="63">
        <f>(C42*1000)/C54</f>
        <v>3.9582302544204579</v>
      </c>
      <c r="D55" s="63">
        <f>(D42*1000)/D54</f>
        <v>3.9982763228949048</v>
      </c>
      <c r="E55" s="63">
        <f>(E42*1000)/E54</f>
        <v>5.4712971963903199</v>
      </c>
      <c r="F55" s="63">
        <f>(F42*1000)/F54</f>
        <v>5.6970509383378012</v>
      </c>
      <c r="G55" s="64">
        <f>(G42*1000)/G54</f>
        <v>4.4812718143033665</v>
      </c>
      <c r="H55" s="40"/>
      <c r="I55" s="40"/>
      <c r="J55" s="40"/>
      <c r="K55" s="66">
        <f>(K42*1000)/K54</f>
        <v>4.4812718143033665</v>
      </c>
    </row>
    <row r="56" spans="2:20" s="37" customFormat="1" ht="12.75" customHeight="1"/>
    <row r="57" spans="2:20" s="13" customFormat="1" ht="18" customHeight="1">
      <c r="B57" s="14" t="s">
        <v>8</v>
      </c>
      <c r="C57" s="15"/>
      <c r="D57" s="15"/>
      <c r="F57" s="15"/>
      <c r="M57" s="15"/>
      <c r="N57" s="15"/>
      <c r="P57" s="15"/>
      <c r="Q57" s="15"/>
      <c r="T57" s="15"/>
    </row>
    <row r="58" spans="2:20" s="10" customFormat="1" ht="16" customHeight="1">
      <c r="B58" s="91" t="s">
        <v>151</v>
      </c>
      <c r="C58" s="91"/>
      <c r="D58" s="91"/>
      <c r="E58" s="91"/>
      <c r="F58" s="91"/>
      <c r="G58" s="91"/>
      <c r="H58" s="91"/>
      <c r="I58" s="91"/>
      <c r="J58" s="91"/>
      <c r="K58" s="91"/>
      <c r="L58" s="48"/>
      <c r="M58" s="49"/>
      <c r="N58" s="49"/>
      <c r="O58" s="49"/>
      <c r="P58" s="49"/>
      <c r="Q58" s="49"/>
      <c r="S58" s="49"/>
      <c r="T58" s="49"/>
    </row>
    <row r="59" spans="2:20" s="10" customFormat="1" ht="16" customHeight="1">
      <c r="B59" s="91"/>
      <c r="C59" s="91"/>
      <c r="D59" s="91"/>
      <c r="E59" s="91"/>
      <c r="F59" s="91"/>
      <c r="G59" s="91"/>
      <c r="H59" s="91"/>
      <c r="I59" s="91"/>
      <c r="J59" s="91"/>
      <c r="K59" s="91"/>
      <c r="L59" s="49"/>
      <c r="M59" s="49"/>
      <c r="N59" s="49"/>
      <c r="O59" s="49"/>
      <c r="P59" s="49"/>
      <c r="Q59" s="49"/>
      <c r="S59" s="49"/>
      <c r="T59" s="49"/>
    </row>
    <row r="60" spans="2:20" s="10" customFormat="1" ht="16" customHeight="1">
      <c r="B60" s="91"/>
      <c r="C60" s="91"/>
      <c r="D60" s="91"/>
      <c r="E60" s="91"/>
      <c r="F60" s="91"/>
      <c r="G60" s="91"/>
      <c r="H60" s="91"/>
      <c r="I60" s="91"/>
      <c r="J60" s="91"/>
      <c r="K60" s="91"/>
      <c r="L60" s="49"/>
      <c r="M60" s="49"/>
      <c r="N60" s="49"/>
      <c r="O60" s="49"/>
      <c r="P60" s="49"/>
      <c r="Q60" s="49"/>
      <c r="S60" s="49"/>
      <c r="T60" s="49"/>
    </row>
    <row r="61" spans="2:20" s="10" customFormat="1" ht="16" customHeight="1">
      <c r="B61" s="91"/>
      <c r="C61" s="91"/>
      <c r="D61" s="91"/>
      <c r="E61" s="91"/>
      <c r="F61" s="91"/>
      <c r="G61" s="91"/>
      <c r="H61" s="91"/>
      <c r="I61" s="91"/>
      <c r="J61" s="91"/>
      <c r="K61" s="91"/>
      <c r="L61" s="49"/>
      <c r="M61" s="49"/>
      <c r="N61" s="49"/>
      <c r="O61" s="49"/>
      <c r="P61" s="49"/>
      <c r="Q61" s="49"/>
      <c r="S61" s="49"/>
      <c r="T61" s="49"/>
    </row>
    <row r="62" spans="2:20" s="10" customFormat="1" ht="16" customHeight="1">
      <c r="B62" s="91"/>
      <c r="C62" s="91"/>
      <c r="D62" s="91"/>
      <c r="E62" s="91"/>
      <c r="F62" s="91"/>
      <c r="G62" s="91"/>
      <c r="H62" s="91"/>
      <c r="I62" s="91"/>
      <c r="J62" s="91"/>
      <c r="K62" s="91"/>
      <c r="L62" s="49"/>
      <c r="M62" s="49"/>
      <c r="N62" s="49"/>
      <c r="O62" s="49"/>
      <c r="P62" s="49"/>
      <c r="Q62" s="49"/>
      <c r="S62" s="49"/>
      <c r="T62" s="49"/>
    </row>
    <row r="63" spans="2:20" s="10" customFormat="1" ht="16" customHeight="1">
      <c r="B63" s="91"/>
      <c r="C63" s="91"/>
      <c r="D63" s="91"/>
      <c r="E63" s="91"/>
      <c r="F63" s="91"/>
      <c r="G63" s="91"/>
      <c r="H63" s="91"/>
      <c r="I63" s="91"/>
      <c r="J63" s="91"/>
      <c r="K63" s="91"/>
      <c r="L63" s="49"/>
      <c r="M63" s="49"/>
      <c r="N63" s="49"/>
      <c r="O63" s="49"/>
      <c r="P63" s="49"/>
      <c r="Q63" s="49"/>
      <c r="S63" s="49"/>
      <c r="T63" s="49"/>
    </row>
    <row r="64" spans="2:20" s="10" customFormat="1" ht="16" customHeight="1">
      <c r="B64" s="91"/>
      <c r="C64" s="91"/>
      <c r="D64" s="91"/>
      <c r="E64" s="91"/>
      <c r="F64" s="91"/>
      <c r="G64" s="91"/>
      <c r="H64" s="91"/>
      <c r="I64" s="91"/>
      <c r="J64" s="91"/>
      <c r="K64" s="91"/>
      <c r="L64" s="49"/>
      <c r="M64" s="49"/>
      <c r="N64" s="49"/>
      <c r="O64" s="49"/>
      <c r="P64" s="49"/>
      <c r="Q64" s="49"/>
      <c r="S64" s="49"/>
      <c r="T64" s="49"/>
    </row>
    <row r="65" spans="2:20" s="10" customFormat="1" ht="16" customHeight="1">
      <c r="B65" s="91"/>
      <c r="C65" s="91"/>
      <c r="D65" s="91"/>
      <c r="E65" s="91"/>
      <c r="F65" s="91"/>
      <c r="G65" s="91"/>
      <c r="H65" s="91"/>
      <c r="I65" s="91"/>
      <c r="J65" s="91"/>
      <c r="K65" s="91"/>
      <c r="L65" s="49"/>
      <c r="M65" s="49"/>
      <c r="N65" s="49"/>
      <c r="O65" s="49"/>
      <c r="P65" s="49"/>
      <c r="Q65" s="49"/>
      <c r="S65" s="49"/>
      <c r="T65" s="49"/>
    </row>
    <row r="66" spans="2:20" s="10" customFormat="1" ht="16" customHeight="1">
      <c r="B66" s="91"/>
      <c r="C66" s="91"/>
      <c r="D66" s="91"/>
      <c r="E66" s="91"/>
      <c r="F66" s="91"/>
      <c r="G66" s="91"/>
      <c r="H66" s="91"/>
      <c r="I66" s="91"/>
      <c r="J66" s="91"/>
      <c r="K66" s="91"/>
      <c r="L66" s="49"/>
      <c r="M66" s="49"/>
      <c r="N66" s="49"/>
      <c r="O66" s="49"/>
      <c r="P66" s="49"/>
      <c r="Q66" s="49"/>
      <c r="S66" s="49"/>
      <c r="T66" s="49"/>
    </row>
    <row r="67" spans="2:20" s="10" customFormat="1" ht="16" customHeight="1">
      <c r="B67" s="91"/>
      <c r="C67" s="91"/>
      <c r="D67" s="91"/>
      <c r="E67" s="91"/>
      <c r="F67" s="91"/>
      <c r="G67" s="91"/>
      <c r="H67" s="91"/>
      <c r="I67" s="91"/>
      <c r="J67" s="91"/>
      <c r="K67" s="91"/>
      <c r="L67" s="49"/>
      <c r="M67" s="49"/>
      <c r="N67" s="49"/>
      <c r="O67" s="49"/>
      <c r="P67" s="49"/>
      <c r="Q67" s="49"/>
      <c r="S67" s="49"/>
      <c r="T67" s="49"/>
    </row>
    <row r="68" spans="2:20" s="10" customFormat="1" ht="16" customHeight="1">
      <c r="B68" s="91"/>
      <c r="C68" s="91"/>
      <c r="D68" s="91"/>
      <c r="E68" s="91"/>
      <c r="F68" s="91"/>
      <c r="G68" s="91"/>
      <c r="H68" s="91"/>
      <c r="I68" s="91"/>
      <c r="J68" s="91"/>
      <c r="K68" s="91"/>
      <c r="L68" s="49"/>
      <c r="M68" s="49"/>
      <c r="N68" s="49"/>
      <c r="O68" s="49"/>
      <c r="P68" s="49"/>
      <c r="Q68" s="49"/>
      <c r="S68" s="49"/>
      <c r="T68" s="49"/>
    </row>
    <row r="69" spans="2:20" s="10" customFormat="1" ht="16" customHeight="1">
      <c r="B69" s="91"/>
      <c r="C69" s="91"/>
      <c r="D69" s="91"/>
      <c r="E69" s="91"/>
      <c r="F69" s="91"/>
      <c r="G69" s="91"/>
      <c r="H69" s="91"/>
      <c r="I69" s="91"/>
      <c r="J69" s="91"/>
      <c r="K69" s="91"/>
      <c r="L69" s="48"/>
      <c r="M69" s="49"/>
      <c r="N69" s="49"/>
      <c r="O69" s="49"/>
      <c r="P69" s="49"/>
      <c r="Q69" s="49"/>
      <c r="S69" s="49"/>
      <c r="T69" s="49"/>
    </row>
    <row r="70" spans="2:20">
      <c r="N70" s="50"/>
      <c r="P70" s="50"/>
      <c r="T70" s="50"/>
    </row>
  </sheetData>
  <mergeCells count="13">
    <mergeCell ref="R6:R7"/>
    <mergeCell ref="T6:T7"/>
    <mergeCell ref="C1:D1"/>
    <mergeCell ref="C3:D3"/>
    <mergeCell ref="F3:G3"/>
    <mergeCell ref="C6:G6"/>
    <mergeCell ref="H6:J6"/>
    <mergeCell ref="K6:K7"/>
    <mergeCell ref="B58:K69"/>
    <mergeCell ref="M6:M7"/>
    <mergeCell ref="N6:N7"/>
    <mergeCell ref="P6:P7"/>
    <mergeCell ref="Q6:Q7"/>
  </mergeCells>
  <conditionalFormatting sqref="C3:E3">
    <cfRule type="expression" dxfId="183" priority="2">
      <formula>$E$3&lt;&gt;0</formula>
    </cfRule>
  </conditionalFormatting>
  <conditionalFormatting sqref="C29:K29 P29:R29">
    <cfRule type="expression" dxfId="182" priority="5">
      <formula>AND(ABS(C13-C29)&gt;500, ABS((C13-C29)/C29)&gt;0.1)</formula>
    </cfRule>
  </conditionalFormatting>
  <conditionalFormatting sqref="C30:K30 P30:R30">
    <cfRule type="expression" dxfId="181" priority="6">
      <formula>AND(ABS(C22-C30)&gt;500, ABS((C22-C30)/C30)&gt;0.1)</formula>
    </cfRule>
  </conditionalFormatting>
  <conditionalFormatting sqref="C31:K31 P31:R31">
    <cfRule type="expression" dxfId="180" priority="7">
      <formula>AND(ABS(C26-C31)&gt;500, ABS((C26-C31)/C31)&gt;0.1)</formula>
    </cfRule>
  </conditionalFormatting>
  <conditionalFormatting sqref="M9:N9 M11:N13 M18:N18 M20:N22 M26:N26 M39:N40">
    <cfRule type="expression" dxfId="179" priority="4">
      <formula>$N9&lt;&gt;0</formula>
    </cfRule>
  </conditionalFormatting>
  <conditionalFormatting sqref="M6:N7">
    <cfRule type="expression" dxfId="178" priority="3">
      <formula>SUM($N$9:$N$40)&lt;&gt;0</formula>
    </cfRule>
  </conditionalFormatting>
  <conditionalFormatting sqref="T9 T11:T12 T18 T20:T21 M36 M43 M47 M50 M54">
    <cfRule type="cellIs" dxfId="177" priority="8" operator="equal">
      <formula>"FAIL"</formula>
    </cfRule>
  </conditionalFormatting>
  <conditionalFormatting sqref="C9:F9 H9:I9 P9:Q9 C11:F12 H11:I12 P11:Q12 C18:F18 C20:F21 H18:I18 H20:I21 P18:Q18 P20:Q21 C36:E36 C39:F44 H39:I40 C47:F47 C50:F50 C52:F53">
    <cfRule type="expression" dxfId="176" priority="1">
      <formula>VLOOKUP($B$3,#REF!, 7, FALSE)="No"</formula>
    </cfRule>
  </conditionalFormatting>
  <dataValidations count="4">
    <dataValidation type="list" allowBlank="1" showInputMessage="1" showErrorMessage="1" sqref="H3" xr:uid="{00000000-0002-0000-0C00-000000000000}">
      <formula1>#REF!</formula1>
    </dataValidation>
    <dataValidation type="whole" errorStyle="warning" operator="greaterThanOrEqual" allowBlank="1" showErrorMessage="1" errorTitle="WARNING" error="This figure must be entered as a positive whole number. Please ensure the figure you have entered is correct." sqref="C50:F50 C52:F53" xr:uid="{00000000-0002-0000-0C00-000001000000}">
      <formula1>0</formula1>
    </dataValidation>
    <dataValidation type="whole" errorStyle="warning" operator="lessThanOrEqual" allowBlank="1" showErrorMessage="1" errorTitle="WARNING: Check signage" error="Income must be entered as a negative whole number. Please ensure that the figure you have entered is correct." sqref="C11:F11 H11:I11 P11:Q11 C18:F18 H18:I18 P18:Q18 C20:F21 H20:I21 P20:Q21 C47:F47" xr:uid="{00000000-0002-0000-0C00-000002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F9 H9:I9 P9:Q9 C12:F12 H12:I12 P12:Q12 C36:E36 C39:F44 H39:I40" xr:uid="{00000000-0002-0000-0C00-000003000000}">
      <formula1>0</formula1>
    </dataValidation>
  </dataValidations>
  <pageMargins left="0.7" right="0.7" top="0.75" bottom="0.75" header="0.3" footer="0.3"/>
  <pageSetup paperSize="9" scale="53" fitToHeight="0" orientation="landscape" r:id="rId1"/>
  <rowBreaks count="1" manualBreakCount="1">
    <brk id="56" max="1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8DB4E2"/>
    <pageSetUpPr fitToPage="1"/>
  </sheetPr>
  <dimension ref="B1:V70"/>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4" customWidth="1"/>
    <col min="2" max="2" width="53.453125" style="34" customWidth="1"/>
    <col min="3" max="4" width="13.453125" style="34" customWidth="1"/>
    <col min="5" max="5" width="12.81640625" style="34" customWidth="1"/>
    <col min="6" max="6" width="10.7265625" style="34" customWidth="1"/>
    <col min="7" max="7" width="11.1796875" style="34" customWidth="1"/>
    <col min="8" max="9" width="12.453125" style="34" customWidth="1"/>
    <col min="10" max="10" width="13" style="34" customWidth="1"/>
    <col min="11" max="11" width="13.26953125" style="34" customWidth="1"/>
    <col min="12" max="12" width="3.26953125" style="34" customWidth="1"/>
    <col min="13" max="14" width="10.81640625" style="34" customWidth="1"/>
    <col min="15" max="15" width="3.26953125" style="34" customWidth="1"/>
    <col min="16" max="17" width="11.1796875" style="34" customWidth="1"/>
    <col min="18" max="18" width="10" style="34" customWidth="1"/>
    <col min="19" max="19" width="3.26953125" style="34" customWidth="1"/>
    <col min="20" max="20" width="10.81640625" style="34" customWidth="1"/>
    <col min="21" max="16384" width="9.1796875" style="34"/>
  </cols>
  <sheetData>
    <row r="1" spans="2:20" s="1" customFormat="1" ht="20.149999999999999" customHeight="1">
      <c r="B1" s="2" t="s">
        <v>0</v>
      </c>
      <c r="C1" s="99"/>
      <c r="D1" s="99"/>
      <c r="F1" s="11"/>
      <c r="G1" s="11"/>
      <c r="H1" s="11"/>
      <c r="I1" s="11"/>
      <c r="J1" s="11"/>
    </row>
    <row r="2" spans="2:20" s="1" customFormat="1" ht="20.149999999999999" customHeight="1">
      <c r="B2" s="2" t="s">
        <v>89</v>
      </c>
    </row>
    <row r="3" spans="2:20" s="1" customFormat="1" ht="20.149999999999999" customHeight="1">
      <c r="B3" s="3" t="s">
        <v>22</v>
      </c>
      <c r="C3" s="100" t="s">
        <v>1</v>
      </c>
      <c r="D3" s="100"/>
      <c r="E3" s="4">
        <f>COUNT(N9:N40)-COUNTIF(N9:N40,"=0")+COUNTIF(T9:T21,"FAIL")+COUNTIF(M36:M54,"FAIL")</f>
        <v>0</v>
      </c>
      <c r="F3" s="101" t="s">
        <v>2</v>
      </c>
      <c r="G3" s="101"/>
      <c r="H3" s="5" t="s">
        <v>3</v>
      </c>
    </row>
    <row r="4" spans="2:20" s="6" customFormat="1" ht="12.75" customHeight="1">
      <c r="B4" s="7"/>
      <c r="C4" s="8"/>
      <c r="K4" s="9"/>
      <c r="L4" s="9"/>
      <c r="O4" s="9"/>
      <c r="P4" s="9"/>
      <c r="Q4" s="9"/>
      <c r="S4" s="9"/>
    </row>
    <row r="5" spans="2:20" s="6" customFormat="1" ht="12.75" customHeight="1">
      <c r="B5" s="7"/>
      <c r="C5" s="8"/>
      <c r="K5" s="9" t="s">
        <v>4</v>
      </c>
      <c r="L5" s="9"/>
      <c r="O5" s="9"/>
      <c r="P5" s="9"/>
      <c r="Q5" s="9"/>
      <c r="S5" s="9"/>
    </row>
    <row r="6" spans="2:20" ht="18" customHeight="1">
      <c r="B6" s="32" t="s">
        <v>12</v>
      </c>
      <c r="C6" s="102" t="s">
        <v>47</v>
      </c>
      <c r="D6" s="103"/>
      <c r="E6" s="103"/>
      <c r="F6" s="103"/>
      <c r="G6" s="104"/>
      <c r="H6" s="105" t="s">
        <v>48</v>
      </c>
      <c r="I6" s="106"/>
      <c r="J6" s="107"/>
      <c r="K6" s="97" t="s">
        <v>49</v>
      </c>
      <c r="L6" s="33"/>
      <c r="M6" s="92" t="s">
        <v>43</v>
      </c>
      <c r="N6" s="92" t="s">
        <v>5</v>
      </c>
      <c r="O6" s="33"/>
      <c r="P6" s="93" t="s">
        <v>59</v>
      </c>
      <c r="Q6" s="95" t="s">
        <v>60</v>
      </c>
      <c r="R6" s="97" t="s">
        <v>54</v>
      </c>
      <c r="S6" s="33"/>
      <c r="T6" s="92" t="s">
        <v>61</v>
      </c>
    </row>
    <row r="7" spans="2:20" ht="51" customHeight="1">
      <c r="B7" s="35" t="s">
        <v>13</v>
      </c>
      <c r="C7" s="68" t="s">
        <v>50</v>
      </c>
      <c r="D7" s="68" t="s">
        <v>51</v>
      </c>
      <c r="E7" s="68" t="s">
        <v>52</v>
      </c>
      <c r="F7" s="68" t="s">
        <v>53</v>
      </c>
      <c r="G7" s="67" t="s">
        <v>54</v>
      </c>
      <c r="H7" s="68" t="s">
        <v>55</v>
      </c>
      <c r="I7" s="68" t="s">
        <v>56</v>
      </c>
      <c r="J7" s="67" t="s">
        <v>57</v>
      </c>
      <c r="K7" s="108"/>
      <c r="L7" s="33"/>
      <c r="M7" s="92"/>
      <c r="N7" s="92"/>
      <c r="O7" s="33"/>
      <c r="P7" s="94"/>
      <c r="Q7" s="96"/>
      <c r="R7" s="98"/>
      <c r="S7" s="33"/>
      <c r="T7" s="92"/>
    </row>
    <row r="8" spans="2:20" s="37" customFormat="1" ht="16" customHeight="1">
      <c r="B8" s="36" t="s">
        <v>46</v>
      </c>
    </row>
    <row r="9" spans="2:20" s="37" customFormat="1" ht="16" customHeight="1">
      <c r="B9" s="38" t="s">
        <v>44</v>
      </c>
      <c r="C9" s="51">
        <v>85</v>
      </c>
      <c r="D9" s="51">
        <v>2049</v>
      </c>
      <c r="E9" s="51">
        <v>929</v>
      </c>
      <c r="F9" s="51">
        <v>41</v>
      </c>
      <c r="G9" s="53">
        <f>SUM(C9:F9)</f>
        <v>3104</v>
      </c>
      <c r="H9" s="51">
        <v>616</v>
      </c>
      <c r="I9" s="51">
        <v>0</v>
      </c>
      <c r="J9" s="53">
        <f>SUM(H9:I9)</f>
        <v>616</v>
      </c>
      <c r="K9" s="41">
        <f>SUM(G9,J9)</f>
        <v>3720</v>
      </c>
      <c r="M9" s="54">
        <v>3720</v>
      </c>
      <c r="N9" s="54">
        <f>M9-K9</f>
        <v>0</v>
      </c>
      <c r="P9" s="51">
        <v>0</v>
      </c>
      <c r="Q9" s="51">
        <v>3104</v>
      </c>
      <c r="R9" s="41">
        <f>SUM(P9:Q9)</f>
        <v>3104</v>
      </c>
      <c r="T9" s="57" t="str">
        <f>IF(R9=G9, "PASS", "FAIL")</f>
        <v>PASS</v>
      </c>
    </row>
    <row r="10" spans="2:20" s="37" customFormat="1" ht="16" customHeight="1">
      <c r="B10" s="38" t="s">
        <v>83</v>
      </c>
      <c r="C10" s="40"/>
      <c r="D10" s="40"/>
      <c r="E10" s="40"/>
      <c r="F10" s="40"/>
      <c r="G10" s="40"/>
      <c r="H10" s="40"/>
      <c r="I10" s="40"/>
      <c r="J10" s="40"/>
      <c r="K10" s="40"/>
      <c r="M10" s="55"/>
      <c r="N10" s="56"/>
      <c r="P10" s="40"/>
      <c r="Q10" s="40"/>
      <c r="R10" s="39"/>
      <c r="T10" s="60"/>
    </row>
    <row r="11" spans="2:20" s="37" customFormat="1" ht="16" customHeight="1">
      <c r="B11" s="38" t="s">
        <v>79</v>
      </c>
      <c r="C11" s="51">
        <v>0</v>
      </c>
      <c r="D11" s="51">
        <v>-15</v>
      </c>
      <c r="E11" s="51">
        <v>-27</v>
      </c>
      <c r="F11" s="51">
        <v>0</v>
      </c>
      <c r="G11" s="53">
        <f>SUM(C11:F11)</f>
        <v>-42</v>
      </c>
      <c r="H11" s="51">
        <v>0</v>
      </c>
      <c r="I11" s="51">
        <v>-34</v>
      </c>
      <c r="J11" s="53">
        <f>SUM(H11:I11)</f>
        <v>-34</v>
      </c>
      <c r="K11" s="41">
        <f>SUM(G11,J11)</f>
        <v>-76</v>
      </c>
      <c r="M11" s="54">
        <v>-76</v>
      </c>
      <c r="N11" s="54">
        <f>M11-K11</f>
        <v>0</v>
      </c>
      <c r="P11" s="51">
        <v>0</v>
      </c>
      <c r="Q11" s="51">
        <v>-42</v>
      </c>
      <c r="R11" s="41">
        <f>SUM(P11:Q11)</f>
        <v>-42</v>
      </c>
      <c r="T11" s="57" t="str">
        <f>IF(R11=G11, "PASS", "FAIL")</f>
        <v>PASS</v>
      </c>
    </row>
    <row r="12" spans="2:20" s="37" customFormat="1" ht="16" customHeight="1">
      <c r="B12" s="38" t="s">
        <v>80</v>
      </c>
      <c r="C12" s="51">
        <v>11084</v>
      </c>
      <c r="D12" s="51">
        <v>42785</v>
      </c>
      <c r="E12" s="51">
        <v>40961</v>
      </c>
      <c r="F12" s="51">
        <v>9563</v>
      </c>
      <c r="G12" s="53">
        <f>SUM(C12:F12)</f>
        <v>104393</v>
      </c>
      <c r="H12" s="51">
        <v>292</v>
      </c>
      <c r="I12" s="51">
        <v>521</v>
      </c>
      <c r="J12" s="53">
        <f>SUM(H12:I12)</f>
        <v>813</v>
      </c>
      <c r="K12" s="41">
        <f>SUM(G12,J12)</f>
        <v>105206</v>
      </c>
      <c r="M12" s="54">
        <f>M13-SUM(M9,M11)</f>
        <v>105206</v>
      </c>
      <c r="N12" s="54">
        <f>M12-K12</f>
        <v>0</v>
      </c>
      <c r="P12" s="51">
        <v>58467</v>
      </c>
      <c r="Q12" s="51">
        <v>45926</v>
      </c>
      <c r="R12" s="41">
        <f>SUM(P12:Q12)</f>
        <v>104393</v>
      </c>
      <c r="T12" s="57" t="str">
        <f>IF(R12=G12, "PASS", "FAIL")</f>
        <v>PASS</v>
      </c>
    </row>
    <row r="13" spans="2:20" s="37" customFormat="1" ht="16" customHeight="1">
      <c r="B13" s="42" t="s">
        <v>6</v>
      </c>
      <c r="C13" s="41">
        <f t="shared" ref="C13:K13" si="0">SUM(C9,C11:C12)</f>
        <v>11169</v>
      </c>
      <c r="D13" s="41">
        <f t="shared" si="0"/>
        <v>44819</v>
      </c>
      <c r="E13" s="41">
        <f t="shared" si="0"/>
        <v>41863</v>
      </c>
      <c r="F13" s="41">
        <f t="shared" si="0"/>
        <v>9604</v>
      </c>
      <c r="G13" s="41">
        <f t="shared" si="0"/>
        <v>107455</v>
      </c>
      <c r="H13" s="41">
        <f t="shared" si="0"/>
        <v>908</v>
      </c>
      <c r="I13" s="41">
        <f t="shared" si="0"/>
        <v>487</v>
      </c>
      <c r="J13" s="41">
        <f t="shared" si="0"/>
        <v>1395</v>
      </c>
      <c r="K13" s="41">
        <f t="shared" si="0"/>
        <v>108850</v>
      </c>
      <c r="M13" s="45">
        <v>108850</v>
      </c>
      <c r="N13" s="45">
        <f>M13-K13</f>
        <v>0</v>
      </c>
      <c r="P13" s="41">
        <f>SUM(P9,P11:P12)</f>
        <v>58467</v>
      </c>
      <c r="Q13" s="41">
        <f>SUM(Q9,Q11:Q12)</f>
        <v>48988</v>
      </c>
      <c r="R13" s="41">
        <f>SUM(R9,R11:R12)</f>
        <v>107455</v>
      </c>
    </row>
    <row r="14" spans="2:20" s="37" customFormat="1" ht="12.75" customHeight="1"/>
    <row r="15" spans="2:20" s="37" customFormat="1" ht="16" customHeight="1">
      <c r="B15" s="42" t="s">
        <v>81</v>
      </c>
      <c r="C15" s="41">
        <f t="shared" ref="C15:K15" si="1">C13+C18</f>
        <v>11169</v>
      </c>
      <c r="D15" s="41">
        <f t="shared" si="1"/>
        <v>44819</v>
      </c>
      <c r="E15" s="41">
        <f t="shared" si="1"/>
        <v>41863</v>
      </c>
      <c r="F15" s="41">
        <f t="shared" si="1"/>
        <v>9428</v>
      </c>
      <c r="G15" s="41">
        <f t="shared" si="1"/>
        <v>107279</v>
      </c>
      <c r="H15" s="41">
        <f t="shared" si="1"/>
        <v>908</v>
      </c>
      <c r="I15" s="41">
        <f t="shared" si="1"/>
        <v>487</v>
      </c>
      <c r="J15" s="41">
        <f t="shared" si="1"/>
        <v>1395</v>
      </c>
      <c r="K15" s="41">
        <f t="shared" si="1"/>
        <v>108674</v>
      </c>
      <c r="P15" s="41">
        <f>P13+P18</f>
        <v>58467</v>
      </c>
      <c r="Q15" s="41">
        <f>Q13+Q18</f>
        <v>48812</v>
      </c>
      <c r="R15" s="41">
        <f>R13+R18</f>
        <v>107279</v>
      </c>
    </row>
    <row r="16" spans="2:20" s="37" customFormat="1" ht="12.75" customHeight="1"/>
    <row r="17" spans="2:22" s="37" customFormat="1" ht="16" customHeight="1">
      <c r="B17" s="36" t="s">
        <v>45</v>
      </c>
    </row>
    <row r="18" spans="2:22" s="37" customFormat="1" ht="16" customHeight="1">
      <c r="B18" s="38" t="s">
        <v>76</v>
      </c>
      <c r="C18" s="51">
        <v>0</v>
      </c>
      <c r="D18" s="51">
        <v>0</v>
      </c>
      <c r="E18" s="51">
        <v>0</v>
      </c>
      <c r="F18" s="51">
        <v>-176</v>
      </c>
      <c r="G18" s="53">
        <f>SUM(C18:F18)</f>
        <v>-176</v>
      </c>
      <c r="H18" s="51">
        <v>0</v>
      </c>
      <c r="I18" s="51">
        <v>0</v>
      </c>
      <c r="J18" s="53">
        <f>SUM(H18:I18)</f>
        <v>0</v>
      </c>
      <c r="K18" s="41">
        <f>SUM(G18,J18)</f>
        <v>-176</v>
      </c>
      <c r="M18" s="54">
        <v>-176</v>
      </c>
      <c r="N18" s="54">
        <f>M18-K18</f>
        <v>0</v>
      </c>
      <c r="P18" s="51">
        <v>0</v>
      </c>
      <c r="Q18" s="51">
        <v>-176</v>
      </c>
      <c r="R18" s="41">
        <f>SUM(P18:Q18)</f>
        <v>-176</v>
      </c>
      <c r="T18" s="57" t="str">
        <f>IF(R18=G18, "PASS", "FAIL")</f>
        <v>PASS</v>
      </c>
    </row>
    <row r="19" spans="2:22" s="37" customFormat="1" ht="16" customHeight="1">
      <c r="B19" s="65" t="s">
        <v>77</v>
      </c>
      <c r="C19" s="40"/>
      <c r="D19" s="40"/>
      <c r="E19" s="40"/>
      <c r="F19" s="40"/>
      <c r="G19" s="40"/>
      <c r="H19" s="40"/>
      <c r="I19" s="40"/>
      <c r="J19" s="40"/>
      <c r="K19" s="39"/>
      <c r="M19" s="55"/>
      <c r="N19" s="55"/>
      <c r="P19" s="40"/>
      <c r="Q19" s="40"/>
      <c r="R19" s="39"/>
      <c r="T19" s="61"/>
    </row>
    <row r="20" spans="2:22" s="37" customFormat="1" ht="16" customHeight="1">
      <c r="B20" s="38" t="s">
        <v>70</v>
      </c>
      <c r="C20" s="51">
        <v>0</v>
      </c>
      <c r="D20" s="51">
        <v>0</v>
      </c>
      <c r="E20" s="51">
        <v>0</v>
      </c>
      <c r="F20" s="51">
        <v>0</v>
      </c>
      <c r="G20" s="53">
        <f>SUM(C20:F20)</f>
        <v>0</v>
      </c>
      <c r="H20" s="51">
        <v>0</v>
      </c>
      <c r="I20" s="51">
        <v>0</v>
      </c>
      <c r="J20" s="53">
        <f>SUM(H20:I20)</f>
        <v>0</v>
      </c>
      <c r="K20" s="41">
        <f>SUM(G20,J20)</f>
        <v>0</v>
      </c>
      <c r="M20" s="54">
        <v>0</v>
      </c>
      <c r="N20" s="54">
        <f>M20-K20</f>
        <v>0</v>
      </c>
      <c r="P20" s="51">
        <v>0</v>
      </c>
      <c r="Q20" s="51">
        <v>0</v>
      </c>
      <c r="R20" s="41">
        <f>SUM(P20:Q20)</f>
        <v>0</v>
      </c>
      <c r="T20" s="57" t="str">
        <f>IF(R20=G20, "PASS", "FAIL")</f>
        <v>PASS</v>
      </c>
    </row>
    <row r="21" spans="2:22" s="37" customFormat="1" ht="16" customHeight="1">
      <c r="B21" s="38" t="s">
        <v>82</v>
      </c>
      <c r="C21" s="51">
        <v>-6494</v>
      </c>
      <c r="D21" s="51">
        <v>-2662</v>
      </c>
      <c r="E21" s="51">
        <v>-1879</v>
      </c>
      <c r="F21" s="51">
        <v>-13</v>
      </c>
      <c r="G21" s="53">
        <f>SUM(C21:F21)</f>
        <v>-11048</v>
      </c>
      <c r="H21" s="51">
        <v>-207</v>
      </c>
      <c r="I21" s="51">
        <v>-271</v>
      </c>
      <c r="J21" s="53">
        <f>SUM(H21:I21)</f>
        <v>-478</v>
      </c>
      <c r="K21" s="41">
        <f>SUM(G21,J21)</f>
        <v>-11526</v>
      </c>
      <c r="M21" s="54">
        <f>M22-M18-M20</f>
        <v>-11526</v>
      </c>
      <c r="N21" s="54">
        <f>M21-K21</f>
        <v>0</v>
      </c>
      <c r="P21" s="51">
        <v>-2391</v>
      </c>
      <c r="Q21" s="51">
        <v>-8657</v>
      </c>
      <c r="R21" s="41">
        <f>SUM(P21:Q21)</f>
        <v>-11048</v>
      </c>
      <c r="T21" s="57" t="str">
        <f>IF(R21=G21, "PASS", "FAIL")</f>
        <v>PASS</v>
      </c>
    </row>
    <row r="22" spans="2:22" s="37" customFormat="1" ht="16" customHeight="1">
      <c r="B22" s="42" t="s">
        <v>9</v>
      </c>
      <c r="C22" s="41">
        <f t="shared" ref="C22:K22" si="2">SUM(C18,C20:C21)</f>
        <v>-6494</v>
      </c>
      <c r="D22" s="41">
        <f t="shared" si="2"/>
        <v>-2662</v>
      </c>
      <c r="E22" s="41">
        <f t="shared" si="2"/>
        <v>-1879</v>
      </c>
      <c r="F22" s="41">
        <f t="shared" si="2"/>
        <v>-189</v>
      </c>
      <c r="G22" s="41">
        <f t="shared" si="2"/>
        <v>-11224</v>
      </c>
      <c r="H22" s="41">
        <f t="shared" si="2"/>
        <v>-207</v>
      </c>
      <c r="I22" s="41">
        <f t="shared" si="2"/>
        <v>-271</v>
      </c>
      <c r="J22" s="41">
        <f t="shared" si="2"/>
        <v>-478</v>
      </c>
      <c r="K22" s="41">
        <f t="shared" si="2"/>
        <v>-11702</v>
      </c>
      <c r="M22" s="45">
        <v>-11702</v>
      </c>
      <c r="N22" s="45">
        <f>M22-K22</f>
        <v>0</v>
      </c>
      <c r="P22" s="41">
        <f>SUM(P18,P20:P21)</f>
        <v>-2391</v>
      </c>
      <c r="Q22" s="41">
        <f>SUM(Q18,Q20:Q21)</f>
        <v>-8833</v>
      </c>
      <c r="R22" s="41">
        <f>SUM(R18,R20:R21)</f>
        <v>-11224</v>
      </c>
    </row>
    <row r="23" spans="2:22" s="37" customFormat="1" ht="12.75" customHeight="1"/>
    <row r="24" spans="2:22" s="37" customFormat="1" ht="16" customHeight="1">
      <c r="B24" s="42" t="s">
        <v>78</v>
      </c>
      <c r="C24" s="41">
        <f t="shared" ref="C24:K24" si="3">C22-C18</f>
        <v>-6494</v>
      </c>
      <c r="D24" s="41">
        <f t="shared" si="3"/>
        <v>-2662</v>
      </c>
      <c r="E24" s="41">
        <f t="shared" si="3"/>
        <v>-1879</v>
      </c>
      <c r="F24" s="41">
        <f t="shared" si="3"/>
        <v>-13</v>
      </c>
      <c r="G24" s="41">
        <f t="shared" si="3"/>
        <v>-11048</v>
      </c>
      <c r="H24" s="41">
        <f t="shared" si="3"/>
        <v>-207</v>
      </c>
      <c r="I24" s="41">
        <f t="shared" si="3"/>
        <v>-271</v>
      </c>
      <c r="J24" s="41">
        <f t="shared" si="3"/>
        <v>-478</v>
      </c>
      <c r="K24" s="41">
        <f t="shared" si="3"/>
        <v>-11526</v>
      </c>
      <c r="P24" s="41">
        <f>P22-P18</f>
        <v>-2391</v>
      </c>
      <c r="Q24" s="41">
        <f>Q22-Q18</f>
        <v>-8657</v>
      </c>
      <c r="R24" s="41">
        <f>R22-R18</f>
        <v>-11048</v>
      </c>
    </row>
    <row r="25" spans="2:22" s="37" customFormat="1" ht="12.75" customHeight="1"/>
    <row r="26" spans="2:22" s="37" customFormat="1" ht="16" customHeight="1">
      <c r="B26" s="43" t="s">
        <v>7</v>
      </c>
      <c r="C26" s="44">
        <f t="shared" ref="C26:K26" si="4">C13+C22</f>
        <v>4675</v>
      </c>
      <c r="D26" s="44">
        <f t="shared" si="4"/>
        <v>42157</v>
      </c>
      <c r="E26" s="44">
        <f t="shared" si="4"/>
        <v>39984</v>
      </c>
      <c r="F26" s="44">
        <f t="shared" si="4"/>
        <v>9415</v>
      </c>
      <c r="G26" s="44">
        <f t="shared" si="4"/>
        <v>96231</v>
      </c>
      <c r="H26" s="44">
        <f t="shared" si="4"/>
        <v>701</v>
      </c>
      <c r="I26" s="44">
        <f t="shared" si="4"/>
        <v>216</v>
      </c>
      <c r="J26" s="44">
        <f t="shared" si="4"/>
        <v>917</v>
      </c>
      <c r="K26" s="44">
        <f t="shared" si="4"/>
        <v>97148</v>
      </c>
      <c r="M26" s="45">
        <v>97148</v>
      </c>
      <c r="N26" s="45">
        <f>M26-K26</f>
        <v>0</v>
      </c>
      <c r="P26" s="44">
        <f>P13+P22</f>
        <v>56076</v>
      </c>
      <c r="Q26" s="44">
        <f>Q13+Q22</f>
        <v>40155</v>
      </c>
      <c r="R26" s="44">
        <f>R13+R22</f>
        <v>96231</v>
      </c>
    </row>
    <row r="27" spans="2:22" s="37" customFormat="1" ht="12.75" customHeight="1"/>
    <row r="28" spans="2:22" s="37" customFormat="1" ht="16" customHeight="1">
      <c r="B28" s="34" t="s">
        <v>58</v>
      </c>
    </row>
    <row r="29" spans="2:22" s="37" customFormat="1" ht="16" customHeight="1">
      <c r="B29" s="46" t="s">
        <v>90</v>
      </c>
      <c r="C29" s="47">
        <v>7240</v>
      </c>
      <c r="D29" s="47">
        <v>42570</v>
      </c>
      <c r="E29" s="47">
        <v>38130</v>
      </c>
      <c r="F29" s="47">
        <v>8969</v>
      </c>
      <c r="G29" s="47">
        <v>96909</v>
      </c>
      <c r="H29" s="47">
        <v>629</v>
      </c>
      <c r="I29" s="47">
        <v>523</v>
      </c>
      <c r="J29" s="47">
        <v>1152</v>
      </c>
      <c r="K29" s="47">
        <v>98061</v>
      </c>
      <c r="P29" s="47">
        <v>53366</v>
      </c>
      <c r="Q29" s="47">
        <v>43543</v>
      </c>
      <c r="R29" s="47">
        <v>96909</v>
      </c>
    </row>
    <row r="30" spans="2:22" s="37" customFormat="1" ht="16" customHeight="1">
      <c r="B30" s="46" t="s">
        <v>91</v>
      </c>
      <c r="C30" s="47">
        <v>-1486</v>
      </c>
      <c r="D30" s="47">
        <v>-2401</v>
      </c>
      <c r="E30" s="47">
        <v>-1751</v>
      </c>
      <c r="F30" s="47">
        <v>-291</v>
      </c>
      <c r="G30" s="47">
        <v>-5929</v>
      </c>
      <c r="H30" s="47">
        <v>-205</v>
      </c>
      <c r="I30" s="47">
        <v>-312</v>
      </c>
      <c r="J30" s="47">
        <v>-517</v>
      </c>
      <c r="K30" s="47">
        <v>-6446</v>
      </c>
      <c r="P30" s="47">
        <v>-2568</v>
      </c>
      <c r="Q30" s="47">
        <v>-3361</v>
      </c>
      <c r="R30" s="47">
        <v>-5929</v>
      </c>
    </row>
    <row r="31" spans="2:22" s="37" customFormat="1" ht="16" customHeight="1">
      <c r="B31" s="46" t="s">
        <v>92</v>
      </c>
      <c r="C31" s="47">
        <v>5754</v>
      </c>
      <c r="D31" s="47">
        <v>40169</v>
      </c>
      <c r="E31" s="47">
        <v>36379</v>
      </c>
      <c r="F31" s="47">
        <v>8678</v>
      </c>
      <c r="G31" s="47">
        <v>90980</v>
      </c>
      <c r="H31" s="47">
        <v>424</v>
      </c>
      <c r="I31" s="47">
        <v>211</v>
      </c>
      <c r="J31" s="47">
        <v>635</v>
      </c>
      <c r="K31" s="47">
        <v>91615</v>
      </c>
      <c r="P31" s="47">
        <v>50798</v>
      </c>
      <c r="Q31" s="47">
        <v>40182</v>
      </c>
      <c r="R31" s="47">
        <v>90980</v>
      </c>
    </row>
    <row r="32" spans="2:22" s="1" customFormat="1" ht="12.75" customHeight="1">
      <c r="B32" s="16"/>
      <c r="C32" s="31">
        <v>2</v>
      </c>
      <c r="D32" s="31">
        <f t="shared" ref="D32:K32" si="5">C32+1</f>
        <v>3</v>
      </c>
      <c r="E32" s="31">
        <f t="shared" si="5"/>
        <v>4</v>
      </c>
      <c r="F32" s="31">
        <f t="shared" si="5"/>
        <v>5</v>
      </c>
      <c r="G32" s="31">
        <f t="shared" si="5"/>
        <v>6</v>
      </c>
      <c r="H32" s="31">
        <f t="shared" si="5"/>
        <v>7</v>
      </c>
      <c r="I32" s="31">
        <f t="shared" si="5"/>
        <v>8</v>
      </c>
      <c r="J32" s="31">
        <f t="shared" si="5"/>
        <v>9</v>
      </c>
      <c r="K32" s="31">
        <f t="shared" si="5"/>
        <v>10</v>
      </c>
      <c r="L32" s="17"/>
      <c r="M32" s="18"/>
      <c r="N32" s="19"/>
      <c r="O32" s="17"/>
      <c r="P32" s="31">
        <v>12</v>
      </c>
      <c r="Q32" s="31">
        <f>P32+1</f>
        <v>13</v>
      </c>
      <c r="R32" s="31">
        <f>Q32+1</f>
        <v>14</v>
      </c>
      <c r="S32" s="17"/>
      <c r="T32" s="20"/>
      <c r="U32" s="21"/>
      <c r="V32" s="21"/>
    </row>
    <row r="33" spans="2:19" s="1" customFormat="1" ht="18" customHeight="1">
      <c r="B33" s="22" t="s">
        <v>69</v>
      </c>
      <c r="C33" s="23"/>
      <c r="D33" s="23"/>
      <c r="E33" s="23"/>
      <c r="F33" s="23"/>
      <c r="G33" s="23"/>
      <c r="H33" s="23"/>
      <c r="I33" s="23"/>
      <c r="J33" s="23"/>
      <c r="K33" s="23"/>
      <c r="L33" s="23"/>
      <c r="O33" s="23"/>
      <c r="P33" s="23"/>
      <c r="Q33" s="23"/>
      <c r="R33" s="23"/>
      <c r="S33" s="23"/>
    </row>
    <row r="34" spans="2:19" s="1" customFormat="1" ht="6" customHeight="1">
      <c r="B34" s="24"/>
      <c r="C34" s="23"/>
      <c r="D34" s="23"/>
      <c r="E34" s="23"/>
      <c r="F34" s="23"/>
      <c r="G34" s="23"/>
      <c r="H34" s="23"/>
      <c r="I34" s="23"/>
      <c r="J34" s="23"/>
      <c r="K34" s="23"/>
      <c r="L34" s="23"/>
      <c r="M34" s="23"/>
      <c r="N34" s="29"/>
      <c r="O34" s="12"/>
    </row>
    <row r="35" spans="2:19" s="1" customFormat="1" ht="16" customHeight="1">
      <c r="B35" s="27" t="s">
        <v>71</v>
      </c>
      <c r="C35" s="28"/>
      <c r="D35" s="23"/>
      <c r="E35" s="23"/>
      <c r="F35" s="23"/>
      <c r="G35" s="23"/>
      <c r="H35" s="23"/>
      <c r="I35" s="23"/>
      <c r="J35" s="23"/>
      <c r="K35" s="23"/>
      <c r="L35" s="23"/>
      <c r="M35" s="26"/>
      <c r="N35" s="23"/>
      <c r="O35" s="23"/>
    </row>
    <row r="36" spans="2:19" s="37" customFormat="1" ht="16" customHeight="1">
      <c r="B36" s="38" t="s">
        <v>71</v>
      </c>
      <c r="C36" s="51">
        <v>0</v>
      </c>
      <c r="D36" s="51">
        <v>364</v>
      </c>
      <c r="E36" s="51">
        <v>344</v>
      </c>
      <c r="F36" s="40"/>
      <c r="G36" s="40"/>
      <c r="H36" s="40"/>
      <c r="I36" s="40"/>
      <c r="J36" s="40"/>
      <c r="K36" s="40"/>
      <c r="M36" s="57" t="s">
        <v>142</v>
      </c>
    </row>
    <row r="37" spans="2:19" s="1" customFormat="1" ht="6" customHeight="1">
      <c r="B37" s="24"/>
      <c r="C37" s="23"/>
      <c r="D37" s="23"/>
      <c r="E37" s="23"/>
      <c r="F37" s="23"/>
      <c r="G37" s="23"/>
      <c r="H37" s="23"/>
      <c r="I37" s="23"/>
      <c r="J37" s="23"/>
      <c r="K37" s="23"/>
      <c r="L37" s="23"/>
      <c r="M37" s="23"/>
      <c r="N37" s="29"/>
      <c r="O37" s="12"/>
    </row>
    <row r="38" spans="2:19" s="1" customFormat="1" ht="16" customHeight="1">
      <c r="B38" s="27" t="s">
        <v>84</v>
      </c>
      <c r="C38" s="28"/>
      <c r="D38" s="23"/>
      <c r="E38" s="23"/>
      <c r="F38" s="23"/>
      <c r="G38" s="23"/>
      <c r="H38" s="23"/>
      <c r="I38" s="23"/>
      <c r="J38" s="23"/>
      <c r="K38" s="23"/>
      <c r="L38" s="23"/>
      <c r="M38" s="26"/>
      <c r="N38" s="23"/>
      <c r="O38" s="23"/>
    </row>
    <row r="39" spans="2:19" s="37" customFormat="1" ht="16" customHeight="1">
      <c r="B39" s="38" t="s">
        <v>85</v>
      </c>
      <c r="C39" s="51">
        <v>932</v>
      </c>
      <c r="D39" s="51">
        <v>28807</v>
      </c>
      <c r="E39" s="51">
        <v>26356</v>
      </c>
      <c r="F39" s="51">
        <v>856</v>
      </c>
      <c r="G39" s="53">
        <f t="shared" ref="G39:G44" si="6">SUM(C39:F39)</f>
        <v>56951</v>
      </c>
      <c r="H39" s="51">
        <v>0</v>
      </c>
      <c r="I39" s="51">
        <v>138</v>
      </c>
      <c r="J39" s="53">
        <f>SUM(H39:I39)</f>
        <v>138</v>
      </c>
      <c r="K39" s="41">
        <f>G39+J39</f>
        <v>57089</v>
      </c>
      <c r="M39" s="54">
        <v>57089</v>
      </c>
      <c r="N39" s="54">
        <f>M39-K39</f>
        <v>0</v>
      </c>
    </row>
    <row r="40" spans="2:19" s="37" customFormat="1" ht="16" customHeight="1">
      <c r="B40" s="38" t="s">
        <v>88</v>
      </c>
      <c r="C40" s="51">
        <v>5077</v>
      </c>
      <c r="D40" s="51">
        <v>12132</v>
      </c>
      <c r="E40" s="51">
        <v>4864</v>
      </c>
      <c r="F40" s="51">
        <v>55</v>
      </c>
      <c r="G40" s="53">
        <f t="shared" si="6"/>
        <v>22128</v>
      </c>
      <c r="H40" s="51">
        <v>158</v>
      </c>
      <c r="I40" s="51">
        <v>37</v>
      </c>
      <c r="J40" s="53">
        <f>SUM(H40:I40)</f>
        <v>195</v>
      </c>
      <c r="K40" s="41">
        <f>G40+J40</f>
        <v>22323</v>
      </c>
      <c r="M40" s="54">
        <v>22323</v>
      </c>
      <c r="N40" s="54">
        <f>M40-K40</f>
        <v>0</v>
      </c>
    </row>
    <row r="41" spans="2:19" s="37" customFormat="1" ht="16" customHeight="1">
      <c r="B41" s="38" t="s">
        <v>86</v>
      </c>
      <c r="C41" s="51">
        <v>0</v>
      </c>
      <c r="D41" s="51">
        <v>737</v>
      </c>
      <c r="E41" s="51">
        <v>1568</v>
      </c>
      <c r="F41" s="51">
        <v>1272</v>
      </c>
      <c r="G41" s="53">
        <f t="shared" si="6"/>
        <v>3577</v>
      </c>
      <c r="H41" s="40"/>
      <c r="I41" s="40"/>
      <c r="J41" s="40"/>
      <c r="K41" s="41">
        <f>G41</f>
        <v>3577</v>
      </c>
    </row>
    <row r="42" spans="2:19" s="37" customFormat="1" ht="16" customHeight="1">
      <c r="B42" s="38" t="s">
        <v>62</v>
      </c>
      <c r="C42" s="51">
        <v>125</v>
      </c>
      <c r="D42" s="51">
        <v>2089</v>
      </c>
      <c r="E42" s="51">
        <v>1026</v>
      </c>
      <c r="F42" s="51">
        <v>0</v>
      </c>
      <c r="G42" s="53">
        <f t="shared" si="6"/>
        <v>3240</v>
      </c>
      <c r="H42" s="40"/>
      <c r="I42" s="40"/>
      <c r="J42" s="40"/>
      <c r="K42" s="41">
        <f>G42</f>
        <v>3240</v>
      </c>
    </row>
    <row r="43" spans="2:19" s="37" customFormat="1" ht="16" customHeight="1">
      <c r="B43" s="38" t="s">
        <v>63</v>
      </c>
      <c r="C43" s="51">
        <v>76</v>
      </c>
      <c r="D43" s="51">
        <v>2870</v>
      </c>
      <c r="E43" s="51">
        <v>2050</v>
      </c>
      <c r="F43" s="51">
        <v>9563</v>
      </c>
      <c r="G43" s="53">
        <f t="shared" si="6"/>
        <v>14559</v>
      </c>
      <c r="H43" s="40"/>
      <c r="I43" s="40"/>
      <c r="J43" s="40"/>
      <c r="K43" s="41">
        <f>G43</f>
        <v>14559</v>
      </c>
      <c r="M43" s="30" t="str">
        <f>IF(OR(SUM(C43:E43)&gt;P13, F43&gt;F13), "FAIL", "PASS")</f>
        <v>PASS</v>
      </c>
      <c r="N43" s="25"/>
    </row>
    <row r="44" spans="2:19" s="37" customFormat="1" ht="16" customHeight="1">
      <c r="B44" s="38" t="s">
        <v>64</v>
      </c>
      <c r="C44" s="51">
        <v>0</v>
      </c>
      <c r="D44" s="51">
        <v>102</v>
      </c>
      <c r="E44" s="51">
        <v>55</v>
      </c>
      <c r="F44" s="51">
        <v>0</v>
      </c>
      <c r="G44" s="53">
        <f t="shared" si="6"/>
        <v>157</v>
      </c>
      <c r="H44" s="40"/>
      <c r="I44" s="40"/>
      <c r="J44" s="40"/>
      <c r="K44" s="41">
        <f>G44</f>
        <v>157</v>
      </c>
      <c r="M44" s="62"/>
    </row>
    <row r="45" spans="2:19" s="1" customFormat="1" ht="6" customHeight="1">
      <c r="B45" s="24"/>
      <c r="C45" s="23"/>
      <c r="D45" s="23"/>
      <c r="E45" s="23"/>
      <c r="F45" s="23"/>
      <c r="G45" s="23"/>
      <c r="H45" s="23"/>
      <c r="I45" s="23"/>
      <c r="J45" s="23"/>
      <c r="K45" s="23"/>
      <c r="L45" s="23"/>
      <c r="M45" s="23"/>
      <c r="N45" s="29"/>
      <c r="O45" s="12"/>
    </row>
    <row r="46" spans="2:19" s="1" customFormat="1" ht="16" customHeight="1">
      <c r="B46" s="27" t="s">
        <v>45</v>
      </c>
      <c r="C46" s="28"/>
      <c r="D46" s="23"/>
      <c r="E46" s="23"/>
      <c r="F46" s="23"/>
      <c r="G46" s="23"/>
      <c r="H46" s="23"/>
      <c r="I46" s="23"/>
      <c r="J46" s="23"/>
      <c r="K46" s="23"/>
      <c r="L46" s="23"/>
      <c r="M46" s="26"/>
      <c r="N46" s="23"/>
      <c r="O46" s="23"/>
    </row>
    <row r="47" spans="2:19" s="37" customFormat="1" ht="16" customHeight="1">
      <c r="B47" s="38" t="s">
        <v>62</v>
      </c>
      <c r="C47" s="51">
        <v>0</v>
      </c>
      <c r="D47" s="51">
        <v>-318</v>
      </c>
      <c r="E47" s="51">
        <v>-515</v>
      </c>
      <c r="F47" s="51">
        <v>0</v>
      </c>
      <c r="G47" s="53">
        <f>SUM(C47:F47)</f>
        <v>-833</v>
      </c>
      <c r="H47" s="40"/>
      <c r="I47" s="40"/>
      <c r="J47" s="40"/>
      <c r="K47" s="41">
        <f>G47</f>
        <v>-833</v>
      </c>
      <c r="M47" s="30" t="s">
        <v>142</v>
      </c>
      <c r="N47" s="25"/>
    </row>
    <row r="48" spans="2:19" s="1" customFormat="1" ht="6" customHeight="1">
      <c r="B48" s="24"/>
      <c r="C48" s="23"/>
      <c r="D48" s="23"/>
      <c r="E48" s="23"/>
      <c r="F48" s="23"/>
      <c r="G48" s="23"/>
      <c r="H48" s="23"/>
      <c r="I48" s="23"/>
      <c r="J48" s="23"/>
      <c r="K48" s="23"/>
      <c r="L48" s="23"/>
      <c r="M48" s="23"/>
      <c r="N48" s="29"/>
      <c r="O48" s="12"/>
    </row>
    <row r="49" spans="2:20" s="1" customFormat="1" ht="16" customHeight="1">
      <c r="B49" s="27" t="s">
        <v>65</v>
      </c>
      <c r="C49" s="28"/>
      <c r="D49" s="23"/>
      <c r="E49" s="23"/>
      <c r="F49" s="23"/>
      <c r="G49" s="23"/>
      <c r="H49" s="23"/>
      <c r="I49" s="23"/>
      <c r="J49" s="23"/>
      <c r="K49" s="23"/>
      <c r="L49" s="23"/>
      <c r="M49" s="26"/>
      <c r="N49" s="23"/>
      <c r="O49" s="23"/>
    </row>
    <row r="50" spans="2:20" s="37" customFormat="1" ht="16" customHeight="1">
      <c r="B50" s="38" t="s">
        <v>66</v>
      </c>
      <c r="C50" s="51">
        <v>0</v>
      </c>
      <c r="D50" s="51">
        <v>1020</v>
      </c>
      <c r="E50" s="51">
        <v>553</v>
      </c>
      <c r="F50" s="51">
        <v>0</v>
      </c>
      <c r="G50" s="53">
        <f>SUM(C50:F50)</f>
        <v>1573</v>
      </c>
      <c r="H50" s="40"/>
      <c r="I50" s="40"/>
      <c r="J50" s="40"/>
      <c r="K50" s="41">
        <f>G50</f>
        <v>1573</v>
      </c>
      <c r="M50" s="30" t="str">
        <f>IF(AND(G44&gt;0, G50=0), "FAIL", "PASS")</f>
        <v>PASS</v>
      </c>
    </row>
    <row r="51" spans="2:20" s="37" customFormat="1" ht="16" customHeight="1">
      <c r="B51" s="46" t="s">
        <v>72</v>
      </c>
      <c r="C51" s="63" t="e">
        <f>(C44*1000)/C50</f>
        <v>#DIV/0!</v>
      </c>
      <c r="D51" s="63">
        <f>(D44*1000)/D50</f>
        <v>100</v>
      </c>
      <c r="E51" s="63">
        <f>(E44*1000)/E50</f>
        <v>99.457504520795666</v>
      </c>
      <c r="F51" s="63" t="e">
        <f>(F44*1000)/F50</f>
        <v>#DIV/0!</v>
      </c>
      <c r="G51" s="64">
        <f>(G44*1000)/G50</f>
        <v>99.809281627463449</v>
      </c>
      <c r="H51" s="40"/>
      <c r="I51" s="40"/>
      <c r="J51" s="40"/>
      <c r="K51" s="66">
        <f>(K44*1000)/K50</f>
        <v>99.809281627463449</v>
      </c>
    </row>
    <row r="52" spans="2:20" s="37" customFormat="1" ht="16" customHeight="1">
      <c r="B52" s="38" t="s">
        <v>67</v>
      </c>
      <c r="C52" s="51">
        <v>39337</v>
      </c>
      <c r="D52" s="51">
        <v>453826</v>
      </c>
      <c r="E52" s="51">
        <v>47795</v>
      </c>
      <c r="F52" s="51">
        <v>0</v>
      </c>
      <c r="G52" s="53">
        <f>SUM(C52:F52)</f>
        <v>540958</v>
      </c>
      <c r="H52" s="40"/>
      <c r="I52" s="40"/>
      <c r="J52" s="40"/>
      <c r="K52" s="41">
        <f>G52</f>
        <v>540958</v>
      </c>
    </row>
    <row r="53" spans="2:20" s="37" customFormat="1" ht="16" customHeight="1">
      <c r="B53" s="38" t="s">
        <v>87</v>
      </c>
      <c r="C53" s="51">
        <v>0</v>
      </c>
      <c r="D53" s="51">
        <v>143819</v>
      </c>
      <c r="E53" s="51">
        <v>337186</v>
      </c>
      <c r="F53" s="51">
        <v>0</v>
      </c>
      <c r="G53" s="53">
        <f>SUM(C53:F53)</f>
        <v>481005</v>
      </c>
      <c r="H53" s="40"/>
      <c r="I53" s="40"/>
      <c r="J53" s="40"/>
      <c r="K53" s="41">
        <f>G53</f>
        <v>481005</v>
      </c>
    </row>
    <row r="54" spans="2:20" s="37" customFormat="1" ht="16" customHeight="1">
      <c r="B54" s="52" t="s">
        <v>68</v>
      </c>
      <c r="C54" s="53">
        <f>SUM(C52:C53)</f>
        <v>39337</v>
      </c>
      <c r="D54" s="53">
        <f>SUM(D52:D53)</f>
        <v>597645</v>
      </c>
      <c r="E54" s="53">
        <f>SUM(E52:E53)</f>
        <v>384981</v>
      </c>
      <c r="F54" s="53">
        <f>SUM(F52:F53)</f>
        <v>0</v>
      </c>
      <c r="G54" s="53">
        <f>SUM(G52:G53)</f>
        <v>1021963</v>
      </c>
      <c r="H54" s="40"/>
      <c r="I54" s="40"/>
      <c r="J54" s="40"/>
      <c r="K54" s="41">
        <f>SUM(K52:K53)</f>
        <v>1021963</v>
      </c>
      <c r="M54" s="30" t="str">
        <f>IF(AND(G42&gt;0, G54=0), "FAIL", "PASS")</f>
        <v>PASS</v>
      </c>
    </row>
    <row r="55" spans="2:20" s="37" customFormat="1" ht="16" customHeight="1">
      <c r="B55" s="46" t="s">
        <v>73</v>
      </c>
      <c r="C55" s="63">
        <f>(C42*1000)/C54</f>
        <v>3.1776698782316903</v>
      </c>
      <c r="D55" s="63">
        <f>(D42*1000)/D54</f>
        <v>3.4953860569401569</v>
      </c>
      <c r="E55" s="63">
        <f>(E42*1000)/E54</f>
        <v>2.6650665877017308</v>
      </c>
      <c r="F55" s="63" t="e">
        <f>(F42*1000)/F54</f>
        <v>#DIV/0!</v>
      </c>
      <c r="G55" s="64">
        <f>(G42*1000)/G54</f>
        <v>3.1703691816631325</v>
      </c>
      <c r="H55" s="40"/>
      <c r="I55" s="40"/>
      <c r="J55" s="40"/>
      <c r="K55" s="66">
        <f>(K42*1000)/K54</f>
        <v>3.1703691816631325</v>
      </c>
    </row>
    <row r="56" spans="2:20" s="37" customFormat="1" ht="12.75" customHeight="1"/>
    <row r="57" spans="2:20" s="13" customFormat="1" ht="18" customHeight="1">
      <c r="B57" s="14" t="s">
        <v>8</v>
      </c>
      <c r="C57" s="15"/>
      <c r="D57" s="15"/>
      <c r="F57" s="15"/>
      <c r="M57" s="15"/>
      <c r="N57" s="15"/>
      <c r="P57" s="15"/>
      <c r="Q57" s="15"/>
      <c r="T57" s="15"/>
    </row>
    <row r="58" spans="2:20" s="10" customFormat="1" ht="16" customHeight="1">
      <c r="B58" s="91" t="s">
        <v>152</v>
      </c>
      <c r="C58" s="91"/>
      <c r="D58" s="91"/>
      <c r="E58" s="91"/>
      <c r="F58" s="91"/>
      <c r="G58" s="91"/>
      <c r="H58" s="91"/>
      <c r="I58" s="91"/>
      <c r="J58" s="91"/>
      <c r="K58" s="91"/>
      <c r="L58" s="48"/>
      <c r="M58" s="49"/>
      <c r="N58" s="49"/>
      <c r="O58" s="49"/>
      <c r="P58" s="49"/>
      <c r="Q58" s="49"/>
      <c r="S58" s="49"/>
      <c r="T58" s="49"/>
    </row>
    <row r="59" spans="2:20" s="10" customFormat="1" ht="16" customHeight="1">
      <c r="B59" s="91"/>
      <c r="C59" s="91"/>
      <c r="D59" s="91"/>
      <c r="E59" s="91"/>
      <c r="F59" s="91"/>
      <c r="G59" s="91"/>
      <c r="H59" s="91"/>
      <c r="I59" s="91"/>
      <c r="J59" s="91"/>
      <c r="K59" s="91"/>
      <c r="L59" s="49"/>
      <c r="M59" s="49"/>
      <c r="N59" s="49"/>
      <c r="O59" s="49"/>
      <c r="P59" s="49"/>
      <c r="Q59" s="49"/>
      <c r="S59" s="49"/>
      <c r="T59" s="49"/>
    </row>
    <row r="60" spans="2:20" s="10" customFormat="1" ht="16" customHeight="1">
      <c r="B60" s="91"/>
      <c r="C60" s="91"/>
      <c r="D60" s="91"/>
      <c r="E60" s="91"/>
      <c r="F60" s="91"/>
      <c r="G60" s="91"/>
      <c r="H60" s="91"/>
      <c r="I60" s="91"/>
      <c r="J60" s="91"/>
      <c r="K60" s="91"/>
      <c r="L60" s="49"/>
      <c r="M60" s="49"/>
      <c r="N60" s="49"/>
      <c r="O60" s="49"/>
      <c r="P60" s="49"/>
      <c r="Q60" s="49"/>
      <c r="S60" s="49"/>
      <c r="T60" s="49"/>
    </row>
    <row r="61" spans="2:20" s="10" customFormat="1" ht="16" customHeight="1">
      <c r="B61" s="91"/>
      <c r="C61" s="91"/>
      <c r="D61" s="91"/>
      <c r="E61" s="91"/>
      <c r="F61" s="91"/>
      <c r="G61" s="91"/>
      <c r="H61" s="91"/>
      <c r="I61" s="91"/>
      <c r="J61" s="91"/>
      <c r="K61" s="91"/>
      <c r="L61" s="49"/>
      <c r="M61" s="49"/>
      <c r="N61" s="49"/>
      <c r="O61" s="49"/>
      <c r="P61" s="49"/>
      <c r="Q61" s="49"/>
      <c r="S61" s="49"/>
      <c r="T61" s="49"/>
    </row>
    <row r="62" spans="2:20" s="10" customFormat="1" ht="16" customHeight="1">
      <c r="B62" s="91"/>
      <c r="C62" s="91"/>
      <c r="D62" s="91"/>
      <c r="E62" s="91"/>
      <c r="F62" s="91"/>
      <c r="G62" s="91"/>
      <c r="H62" s="91"/>
      <c r="I62" s="91"/>
      <c r="J62" s="91"/>
      <c r="K62" s="91"/>
      <c r="L62" s="49"/>
      <c r="M62" s="49"/>
      <c r="N62" s="49"/>
      <c r="O62" s="49"/>
      <c r="P62" s="49"/>
      <c r="Q62" s="49"/>
      <c r="S62" s="49"/>
      <c r="T62" s="49"/>
    </row>
    <row r="63" spans="2:20" s="10" customFormat="1" ht="16" customHeight="1">
      <c r="B63" s="91"/>
      <c r="C63" s="91"/>
      <c r="D63" s="91"/>
      <c r="E63" s="91"/>
      <c r="F63" s="91"/>
      <c r="G63" s="91"/>
      <c r="H63" s="91"/>
      <c r="I63" s="91"/>
      <c r="J63" s="91"/>
      <c r="K63" s="91"/>
      <c r="L63" s="49"/>
      <c r="M63" s="49"/>
      <c r="N63" s="49"/>
      <c r="O63" s="49"/>
      <c r="P63" s="49"/>
      <c r="Q63" s="49"/>
      <c r="S63" s="49"/>
      <c r="T63" s="49"/>
    </row>
    <row r="64" spans="2:20" s="10" customFormat="1" ht="16" customHeight="1">
      <c r="B64" s="91"/>
      <c r="C64" s="91"/>
      <c r="D64" s="91"/>
      <c r="E64" s="91"/>
      <c r="F64" s="91"/>
      <c r="G64" s="91"/>
      <c r="H64" s="91"/>
      <c r="I64" s="91"/>
      <c r="J64" s="91"/>
      <c r="K64" s="91"/>
      <c r="L64" s="49"/>
      <c r="M64" s="49"/>
      <c r="N64" s="49"/>
      <c r="O64" s="49"/>
      <c r="P64" s="49"/>
      <c r="Q64" s="49"/>
      <c r="S64" s="49"/>
      <c r="T64" s="49"/>
    </row>
    <row r="65" spans="2:20" s="10" customFormat="1" ht="16" customHeight="1">
      <c r="B65" s="91"/>
      <c r="C65" s="91"/>
      <c r="D65" s="91"/>
      <c r="E65" s="91"/>
      <c r="F65" s="91"/>
      <c r="G65" s="91"/>
      <c r="H65" s="91"/>
      <c r="I65" s="91"/>
      <c r="J65" s="91"/>
      <c r="K65" s="91"/>
      <c r="L65" s="49"/>
      <c r="M65" s="49"/>
      <c r="N65" s="49"/>
      <c r="O65" s="49"/>
      <c r="P65" s="49"/>
      <c r="Q65" s="49"/>
      <c r="S65" s="49"/>
      <c r="T65" s="49"/>
    </row>
    <row r="66" spans="2:20" s="10" customFormat="1" ht="16" customHeight="1">
      <c r="B66" s="91"/>
      <c r="C66" s="91"/>
      <c r="D66" s="91"/>
      <c r="E66" s="91"/>
      <c r="F66" s="91"/>
      <c r="G66" s="91"/>
      <c r="H66" s="91"/>
      <c r="I66" s="91"/>
      <c r="J66" s="91"/>
      <c r="K66" s="91"/>
      <c r="L66" s="49"/>
      <c r="M66" s="49"/>
      <c r="N66" s="49"/>
      <c r="O66" s="49"/>
      <c r="P66" s="49"/>
      <c r="Q66" s="49"/>
      <c r="S66" s="49"/>
      <c r="T66" s="49"/>
    </row>
    <row r="67" spans="2:20" s="10" customFormat="1" ht="16" customHeight="1">
      <c r="B67" s="91"/>
      <c r="C67" s="91"/>
      <c r="D67" s="91"/>
      <c r="E67" s="91"/>
      <c r="F67" s="91"/>
      <c r="G67" s="91"/>
      <c r="H67" s="91"/>
      <c r="I67" s="91"/>
      <c r="J67" s="91"/>
      <c r="K67" s="91"/>
      <c r="L67" s="49"/>
      <c r="M67" s="49"/>
      <c r="N67" s="49"/>
      <c r="O67" s="49"/>
      <c r="P67" s="49"/>
      <c r="Q67" s="49"/>
      <c r="S67" s="49"/>
      <c r="T67" s="49"/>
    </row>
    <row r="68" spans="2:20" s="10" customFormat="1" ht="16" customHeight="1">
      <c r="B68" s="91"/>
      <c r="C68" s="91"/>
      <c r="D68" s="91"/>
      <c r="E68" s="91"/>
      <c r="F68" s="91"/>
      <c r="G68" s="91"/>
      <c r="H68" s="91"/>
      <c r="I68" s="91"/>
      <c r="J68" s="91"/>
      <c r="K68" s="91"/>
      <c r="L68" s="49"/>
      <c r="M68" s="49"/>
      <c r="N68" s="49"/>
      <c r="O68" s="49"/>
      <c r="P68" s="49"/>
      <c r="Q68" s="49"/>
      <c r="S68" s="49"/>
      <c r="T68" s="49"/>
    </row>
    <row r="69" spans="2:20" s="10" customFormat="1" ht="16" customHeight="1">
      <c r="B69" s="91"/>
      <c r="C69" s="91"/>
      <c r="D69" s="91"/>
      <c r="E69" s="91"/>
      <c r="F69" s="91"/>
      <c r="G69" s="91"/>
      <c r="H69" s="91"/>
      <c r="I69" s="91"/>
      <c r="J69" s="91"/>
      <c r="K69" s="91"/>
      <c r="L69" s="48"/>
      <c r="M69" s="49"/>
      <c r="N69" s="49"/>
      <c r="O69" s="49"/>
      <c r="P69" s="49"/>
      <c r="Q69" s="49"/>
      <c r="S69" s="49"/>
      <c r="T69" s="49"/>
    </row>
    <row r="70" spans="2:20">
      <c r="N70" s="50"/>
      <c r="P70" s="50"/>
      <c r="T70" s="50"/>
    </row>
  </sheetData>
  <mergeCells count="13">
    <mergeCell ref="R6:R7"/>
    <mergeCell ref="T6:T7"/>
    <mergeCell ref="C1:D1"/>
    <mergeCell ref="C3:D3"/>
    <mergeCell ref="F3:G3"/>
    <mergeCell ref="C6:G6"/>
    <mergeCell ref="H6:J6"/>
    <mergeCell ref="K6:K7"/>
    <mergeCell ref="B58:K69"/>
    <mergeCell ref="M6:M7"/>
    <mergeCell ref="N6:N7"/>
    <mergeCell ref="P6:P7"/>
    <mergeCell ref="Q6:Q7"/>
  </mergeCells>
  <conditionalFormatting sqref="C3:E3">
    <cfRule type="expression" dxfId="175" priority="2">
      <formula>$E$3&lt;&gt;0</formula>
    </cfRule>
  </conditionalFormatting>
  <conditionalFormatting sqref="C29:K29 P29:R29">
    <cfRule type="expression" dxfId="174" priority="5">
      <formula>AND(ABS(C13-C29)&gt;500, ABS((C13-C29)/C29)&gt;0.1)</formula>
    </cfRule>
  </conditionalFormatting>
  <conditionalFormatting sqref="C30:K30 P30:R30">
    <cfRule type="expression" dxfId="173" priority="6">
      <formula>AND(ABS(C22-C30)&gt;500, ABS((C22-C30)/C30)&gt;0.1)</formula>
    </cfRule>
  </conditionalFormatting>
  <conditionalFormatting sqref="C31:K31 P31:R31">
    <cfRule type="expression" dxfId="172" priority="7">
      <formula>AND(ABS(C26-C31)&gt;500, ABS((C26-C31)/C31)&gt;0.1)</formula>
    </cfRule>
  </conditionalFormatting>
  <conditionalFormatting sqref="M9:N9 M11:N13 M18:N18 M20:N22 M26:N26 M39:N40">
    <cfRule type="expression" dxfId="171" priority="4">
      <formula>$N9&lt;&gt;0</formula>
    </cfRule>
  </conditionalFormatting>
  <conditionalFormatting sqref="M6:N7">
    <cfRule type="expression" dxfId="170" priority="3">
      <formula>SUM($N$9:$N$40)&lt;&gt;0</formula>
    </cfRule>
  </conditionalFormatting>
  <conditionalFormatting sqref="T9 T11:T12 T18 T20:T21 M36 M43 M47 M50 M54">
    <cfRule type="cellIs" dxfId="169" priority="8" operator="equal">
      <formula>"FAIL"</formula>
    </cfRule>
  </conditionalFormatting>
  <conditionalFormatting sqref="C9:F9 H9:I9 P9:Q9 C11:F12 H11:I12 P11:Q12 C18:F18 C20:F21 H18:I18 H20:I21 P18:Q18 P20:Q21 C36:E36 C39:F44 H39:I40 C47:F47 C50:F50 C52:F53">
    <cfRule type="expression" dxfId="168" priority="1">
      <formula>VLOOKUP($B$3,#REF!, 7, FALSE)="No"</formula>
    </cfRule>
  </conditionalFormatting>
  <dataValidations count="4">
    <dataValidation type="list" allowBlank="1" showInputMessage="1" showErrorMessage="1" sqref="H3" xr:uid="{00000000-0002-0000-0D00-000000000000}">
      <formula1>#REF!</formula1>
    </dataValidation>
    <dataValidation type="whole" errorStyle="warning" operator="greaterThanOrEqual" allowBlank="1" showErrorMessage="1" errorTitle="WARNING" error="This figure must be entered as a positive whole number. Please ensure the figure you have entered is correct." sqref="C50:F50 C52:F53" xr:uid="{00000000-0002-0000-0D00-000001000000}">
      <formula1>0</formula1>
    </dataValidation>
    <dataValidation type="whole" errorStyle="warning" operator="lessThanOrEqual" allowBlank="1" showErrorMessage="1" errorTitle="WARNING: Check signage" error="Income must be entered as a negative whole number. Please ensure that the figure you have entered is correct." sqref="C11:F11 H11:I11 P11:Q11 C18:F18 H18:I18 P18:Q18 C20:F21 H20:I21 P20:Q21 C47:F47" xr:uid="{00000000-0002-0000-0D00-000002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F9 H9:I9 P9:Q9 C12:F12 H12:I12 P12:Q12 C36:E36 C39:F44 H39:I40" xr:uid="{00000000-0002-0000-0D00-000003000000}">
      <formula1>0</formula1>
    </dataValidation>
  </dataValidations>
  <pageMargins left="0.7" right="0.7" top="0.75" bottom="0.75" header="0.3" footer="0.3"/>
  <pageSetup paperSize="9" scale="53" fitToHeight="0" orientation="landscape" r:id="rId1"/>
  <rowBreaks count="1" manualBreakCount="1">
    <brk id="56" max="1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8DB4E2"/>
    <pageSetUpPr fitToPage="1"/>
  </sheetPr>
  <dimension ref="B1:V70"/>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4" customWidth="1"/>
    <col min="2" max="2" width="53.453125" style="34" customWidth="1"/>
    <col min="3" max="4" width="13.453125" style="34" customWidth="1"/>
    <col min="5" max="5" width="12.81640625" style="34" customWidth="1"/>
    <col min="6" max="6" width="10.7265625" style="34" customWidth="1"/>
    <col min="7" max="7" width="11.1796875" style="34" customWidth="1"/>
    <col min="8" max="9" width="12.453125" style="34" customWidth="1"/>
    <col min="10" max="10" width="13" style="34" customWidth="1"/>
    <col min="11" max="11" width="13.26953125" style="34" customWidth="1"/>
    <col min="12" max="12" width="3.26953125" style="34" customWidth="1"/>
    <col min="13" max="14" width="10.81640625" style="34" customWidth="1"/>
    <col min="15" max="15" width="3.26953125" style="34" customWidth="1"/>
    <col min="16" max="17" width="11.1796875" style="34" customWidth="1"/>
    <col min="18" max="18" width="10" style="34" customWidth="1"/>
    <col min="19" max="19" width="3.26953125" style="34" customWidth="1"/>
    <col min="20" max="20" width="10.81640625" style="34" customWidth="1"/>
    <col min="21" max="16384" width="9.1796875" style="34"/>
  </cols>
  <sheetData>
    <row r="1" spans="2:20" s="1" customFormat="1" ht="20.149999999999999" customHeight="1">
      <c r="B1" s="2" t="s">
        <v>0</v>
      </c>
      <c r="C1" s="99"/>
      <c r="D1" s="99"/>
      <c r="F1" s="11"/>
      <c r="G1" s="11"/>
      <c r="H1" s="11"/>
      <c r="I1" s="11"/>
      <c r="J1" s="11"/>
    </row>
    <row r="2" spans="2:20" s="1" customFormat="1" ht="20.149999999999999" customHeight="1">
      <c r="B2" s="2" t="s">
        <v>89</v>
      </c>
    </row>
    <row r="3" spans="2:20" s="1" customFormat="1" ht="20.149999999999999" customHeight="1">
      <c r="B3" s="3" t="s">
        <v>23</v>
      </c>
      <c r="C3" s="100" t="s">
        <v>1</v>
      </c>
      <c r="D3" s="100"/>
      <c r="E3" s="4">
        <f>COUNT(N9:N40)-COUNTIF(N9:N40,"=0")+COUNTIF(T9:T21,"FAIL")+COUNTIF(M36:M54,"FAIL")</f>
        <v>0</v>
      </c>
      <c r="F3" s="101" t="s">
        <v>2</v>
      </c>
      <c r="G3" s="101"/>
      <c r="H3" s="5" t="s">
        <v>3</v>
      </c>
    </row>
    <row r="4" spans="2:20" s="6" customFormat="1" ht="12.75" customHeight="1">
      <c r="B4" s="7"/>
      <c r="C4" s="8"/>
      <c r="K4" s="9"/>
      <c r="L4" s="9"/>
      <c r="O4" s="9"/>
      <c r="P4" s="9"/>
      <c r="Q4" s="9"/>
      <c r="S4" s="9"/>
    </row>
    <row r="5" spans="2:20" s="6" customFormat="1" ht="12.75" customHeight="1">
      <c r="B5" s="7"/>
      <c r="C5" s="8"/>
      <c r="K5" s="9" t="s">
        <v>4</v>
      </c>
      <c r="L5" s="9"/>
      <c r="O5" s="9"/>
      <c r="P5" s="9"/>
      <c r="Q5" s="9"/>
      <c r="S5" s="9"/>
    </row>
    <row r="6" spans="2:20" ht="18" customHeight="1">
      <c r="B6" s="32" t="s">
        <v>12</v>
      </c>
      <c r="C6" s="102" t="s">
        <v>47</v>
      </c>
      <c r="D6" s="103"/>
      <c r="E6" s="103"/>
      <c r="F6" s="103"/>
      <c r="G6" s="104"/>
      <c r="H6" s="105" t="s">
        <v>48</v>
      </c>
      <c r="I6" s="106"/>
      <c r="J6" s="107"/>
      <c r="K6" s="97" t="s">
        <v>49</v>
      </c>
      <c r="L6" s="33"/>
      <c r="M6" s="92" t="s">
        <v>43</v>
      </c>
      <c r="N6" s="92" t="s">
        <v>5</v>
      </c>
      <c r="O6" s="33"/>
      <c r="P6" s="93" t="s">
        <v>59</v>
      </c>
      <c r="Q6" s="95" t="s">
        <v>60</v>
      </c>
      <c r="R6" s="97" t="s">
        <v>54</v>
      </c>
      <c r="S6" s="33"/>
      <c r="T6" s="92" t="s">
        <v>61</v>
      </c>
    </row>
    <row r="7" spans="2:20" ht="51" customHeight="1">
      <c r="B7" s="35" t="s">
        <v>13</v>
      </c>
      <c r="C7" s="68" t="s">
        <v>50</v>
      </c>
      <c r="D7" s="68" t="s">
        <v>51</v>
      </c>
      <c r="E7" s="68" t="s">
        <v>52</v>
      </c>
      <c r="F7" s="68" t="s">
        <v>53</v>
      </c>
      <c r="G7" s="67" t="s">
        <v>54</v>
      </c>
      <c r="H7" s="68" t="s">
        <v>55</v>
      </c>
      <c r="I7" s="68" t="s">
        <v>56</v>
      </c>
      <c r="J7" s="67" t="s">
        <v>57</v>
      </c>
      <c r="K7" s="108"/>
      <c r="L7" s="33"/>
      <c r="M7" s="92"/>
      <c r="N7" s="92"/>
      <c r="O7" s="33"/>
      <c r="P7" s="94"/>
      <c r="Q7" s="96"/>
      <c r="R7" s="98"/>
      <c r="S7" s="33"/>
      <c r="T7" s="92"/>
    </row>
    <row r="8" spans="2:20" s="37" customFormat="1" ht="16" customHeight="1">
      <c r="B8" s="36" t="s">
        <v>46</v>
      </c>
    </row>
    <row r="9" spans="2:20" s="37" customFormat="1" ht="16" customHeight="1">
      <c r="B9" s="38" t="s">
        <v>44</v>
      </c>
      <c r="C9" s="51">
        <v>522</v>
      </c>
      <c r="D9" s="51">
        <v>1939</v>
      </c>
      <c r="E9" s="51">
        <v>2138</v>
      </c>
      <c r="F9" s="51">
        <v>274</v>
      </c>
      <c r="G9" s="53">
        <f>SUM(C9:F9)</f>
        <v>4873</v>
      </c>
      <c r="H9" s="51">
        <v>93</v>
      </c>
      <c r="I9" s="51">
        <v>0</v>
      </c>
      <c r="J9" s="53">
        <f>SUM(H9:I9)</f>
        <v>93</v>
      </c>
      <c r="K9" s="41">
        <f>SUM(G9,J9)</f>
        <v>4966</v>
      </c>
      <c r="M9" s="54">
        <v>4966</v>
      </c>
      <c r="N9" s="54">
        <f>M9-K9</f>
        <v>0</v>
      </c>
      <c r="P9" s="51">
        <v>0</v>
      </c>
      <c r="Q9" s="51">
        <v>4873</v>
      </c>
      <c r="R9" s="41">
        <f>SUM(P9:Q9)</f>
        <v>4873</v>
      </c>
      <c r="T9" s="57" t="str">
        <f>IF(R9=G9, "PASS", "FAIL")</f>
        <v>PASS</v>
      </c>
    </row>
    <row r="10" spans="2:20" s="37" customFormat="1" ht="16" customHeight="1">
      <c r="B10" s="38" t="s">
        <v>83</v>
      </c>
      <c r="C10" s="40"/>
      <c r="D10" s="40"/>
      <c r="E10" s="40"/>
      <c r="F10" s="40"/>
      <c r="G10" s="40"/>
      <c r="H10" s="40"/>
      <c r="I10" s="40"/>
      <c r="J10" s="40"/>
      <c r="K10" s="40"/>
      <c r="M10" s="55"/>
      <c r="N10" s="56"/>
      <c r="P10" s="40"/>
      <c r="Q10" s="40"/>
      <c r="R10" s="39"/>
      <c r="T10" s="60"/>
    </row>
    <row r="11" spans="2:20" s="37" customFormat="1" ht="16" customHeight="1">
      <c r="B11" s="38" t="s">
        <v>79</v>
      </c>
      <c r="C11" s="51">
        <v>-338</v>
      </c>
      <c r="D11" s="51">
        <v>-4408</v>
      </c>
      <c r="E11" s="51">
        <v>-2993</v>
      </c>
      <c r="F11" s="51">
        <v>-200</v>
      </c>
      <c r="G11" s="53">
        <f>SUM(C11:F11)</f>
        <v>-7939</v>
      </c>
      <c r="H11" s="51">
        <v>-51</v>
      </c>
      <c r="I11" s="51">
        <v>-17</v>
      </c>
      <c r="J11" s="53">
        <f>SUM(H11:I11)</f>
        <v>-68</v>
      </c>
      <c r="K11" s="41">
        <f>SUM(G11,J11)</f>
        <v>-8007</v>
      </c>
      <c r="M11" s="54">
        <v>-8007</v>
      </c>
      <c r="N11" s="54">
        <f>M11-K11</f>
        <v>0</v>
      </c>
      <c r="P11" s="51">
        <v>0</v>
      </c>
      <c r="Q11" s="51">
        <v>-7939</v>
      </c>
      <c r="R11" s="41">
        <f>SUM(P11:Q11)</f>
        <v>-7939</v>
      </c>
      <c r="T11" s="57" t="str">
        <f>IF(R11=G11, "PASS", "FAIL")</f>
        <v>PASS</v>
      </c>
    </row>
    <row r="12" spans="2:20" s="37" customFormat="1" ht="16" customHeight="1">
      <c r="B12" s="38" t="s">
        <v>80</v>
      </c>
      <c r="C12" s="51">
        <v>13137</v>
      </c>
      <c r="D12" s="51">
        <v>52687</v>
      </c>
      <c r="E12" s="51">
        <v>59596</v>
      </c>
      <c r="F12" s="51">
        <v>8199</v>
      </c>
      <c r="G12" s="53">
        <f>SUM(C12:F12)</f>
        <v>133619</v>
      </c>
      <c r="H12" s="51">
        <v>1331</v>
      </c>
      <c r="I12" s="51">
        <v>290</v>
      </c>
      <c r="J12" s="53">
        <f>SUM(H12:I12)</f>
        <v>1621</v>
      </c>
      <c r="K12" s="41">
        <f>SUM(G12,J12)</f>
        <v>135240</v>
      </c>
      <c r="M12" s="54">
        <f>M13-SUM(M9,M11)</f>
        <v>135240</v>
      </c>
      <c r="N12" s="54">
        <f>M12-K12</f>
        <v>0</v>
      </c>
      <c r="P12" s="51">
        <v>91275</v>
      </c>
      <c r="Q12" s="51">
        <v>42344</v>
      </c>
      <c r="R12" s="41">
        <f>SUM(P12:Q12)</f>
        <v>133619</v>
      </c>
      <c r="T12" s="57" t="str">
        <f>IF(R12=G12, "PASS", "FAIL")</f>
        <v>PASS</v>
      </c>
    </row>
    <row r="13" spans="2:20" s="37" customFormat="1" ht="16" customHeight="1">
      <c r="B13" s="42" t="s">
        <v>6</v>
      </c>
      <c r="C13" s="41">
        <f t="shared" ref="C13:K13" si="0">SUM(C9,C11:C12)</f>
        <v>13321</v>
      </c>
      <c r="D13" s="41">
        <f t="shared" si="0"/>
        <v>50218</v>
      </c>
      <c r="E13" s="41">
        <f t="shared" si="0"/>
        <v>58741</v>
      </c>
      <c r="F13" s="41">
        <f t="shared" si="0"/>
        <v>8273</v>
      </c>
      <c r="G13" s="41">
        <f t="shared" si="0"/>
        <v>130553</v>
      </c>
      <c r="H13" s="41">
        <f t="shared" si="0"/>
        <v>1373</v>
      </c>
      <c r="I13" s="41">
        <f t="shared" si="0"/>
        <v>273</v>
      </c>
      <c r="J13" s="41">
        <f t="shared" si="0"/>
        <v>1646</v>
      </c>
      <c r="K13" s="41">
        <f t="shared" si="0"/>
        <v>132199</v>
      </c>
      <c r="M13" s="45">
        <v>132199</v>
      </c>
      <c r="N13" s="45">
        <f>M13-K13</f>
        <v>0</v>
      </c>
      <c r="P13" s="41">
        <f>SUM(P9,P11:P12)</f>
        <v>91275</v>
      </c>
      <c r="Q13" s="41">
        <f>SUM(Q9,Q11:Q12)</f>
        <v>39278</v>
      </c>
      <c r="R13" s="41">
        <f>SUM(R9,R11:R12)</f>
        <v>130553</v>
      </c>
    </row>
    <row r="14" spans="2:20" s="37" customFormat="1" ht="12.75" customHeight="1"/>
    <row r="15" spans="2:20" s="37" customFormat="1" ht="16" customHeight="1">
      <c r="B15" s="42" t="s">
        <v>81</v>
      </c>
      <c r="C15" s="41">
        <f t="shared" ref="C15:K15" si="1">C13+C18</f>
        <v>13297</v>
      </c>
      <c r="D15" s="41">
        <f t="shared" si="1"/>
        <v>50155</v>
      </c>
      <c r="E15" s="41">
        <f t="shared" si="1"/>
        <v>58712</v>
      </c>
      <c r="F15" s="41">
        <f t="shared" si="1"/>
        <v>8192</v>
      </c>
      <c r="G15" s="41">
        <f t="shared" si="1"/>
        <v>130356</v>
      </c>
      <c r="H15" s="41">
        <f t="shared" si="1"/>
        <v>1373</v>
      </c>
      <c r="I15" s="41">
        <f t="shared" si="1"/>
        <v>1</v>
      </c>
      <c r="J15" s="41">
        <f t="shared" si="1"/>
        <v>1374</v>
      </c>
      <c r="K15" s="41">
        <f t="shared" si="1"/>
        <v>131730</v>
      </c>
      <c r="P15" s="41">
        <f>P13+P18</f>
        <v>91240</v>
      </c>
      <c r="Q15" s="41">
        <f>Q13+Q18</f>
        <v>39116</v>
      </c>
      <c r="R15" s="41">
        <f>R13+R18</f>
        <v>130356</v>
      </c>
    </row>
    <row r="16" spans="2:20" s="37" customFormat="1" ht="12.75" customHeight="1"/>
    <row r="17" spans="2:22" s="37" customFormat="1" ht="16" customHeight="1">
      <c r="B17" s="36" t="s">
        <v>45</v>
      </c>
    </row>
    <row r="18" spans="2:22" s="37" customFormat="1" ht="16" customHeight="1">
      <c r="B18" s="38" t="s">
        <v>76</v>
      </c>
      <c r="C18" s="51">
        <v>-24</v>
      </c>
      <c r="D18" s="51">
        <v>-63</v>
      </c>
      <c r="E18" s="51">
        <v>-29</v>
      </c>
      <c r="F18" s="51">
        <v>-81</v>
      </c>
      <c r="G18" s="53">
        <f>SUM(C18:F18)</f>
        <v>-197</v>
      </c>
      <c r="H18" s="51">
        <v>0</v>
      </c>
      <c r="I18" s="51">
        <v>-272</v>
      </c>
      <c r="J18" s="53">
        <f>SUM(H18:I18)</f>
        <v>-272</v>
      </c>
      <c r="K18" s="41">
        <f>SUM(G18,J18)</f>
        <v>-469</v>
      </c>
      <c r="M18" s="54">
        <v>-469</v>
      </c>
      <c r="N18" s="54">
        <f>M18-K18</f>
        <v>0</v>
      </c>
      <c r="P18" s="51">
        <v>-35</v>
      </c>
      <c r="Q18" s="51">
        <v>-162</v>
      </c>
      <c r="R18" s="41">
        <f>SUM(P18:Q18)</f>
        <v>-197</v>
      </c>
      <c r="T18" s="57" t="str">
        <f>IF(R18=G18, "PASS", "FAIL")</f>
        <v>PASS</v>
      </c>
    </row>
    <row r="19" spans="2:22" s="37" customFormat="1" ht="16" customHeight="1">
      <c r="B19" s="65" t="s">
        <v>77</v>
      </c>
      <c r="C19" s="40"/>
      <c r="D19" s="40"/>
      <c r="E19" s="40"/>
      <c r="F19" s="40"/>
      <c r="G19" s="40"/>
      <c r="H19" s="40"/>
      <c r="I19" s="40"/>
      <c r="J19" s="40"/>
      <c r="K19" s="39"/>
      <c r="M19" s="55"/>
      <c r="N19" s="55"/>
      <c r="P19" s="40"/>
      <c r="Q19" s="40"/>
      <c r="R19" s="39"/>
      <c r="T19" s="61"/>
    </row>
    <row r="20" spans="2:22" s="37" customFormat="1" ht="16" customHeight="1">
      <c r="B20" s="38" t="s">
        <v>70</v>
      </c>
      <c r="C20" s="51">
        <v>0</v>
      </c>
      <c r="D20" s="51">
        <v>0</v>
      </c>
      <c r="E20" s="51">
        <v>0</v>
      </c>
      <c r="F20" s="51">
        <v>0</v>
      </c>
      <c r="G20" s="53">
        <f>SUM(C20:F20)</f>
        <v>0</v>
      </c>
      <c r="H20" s="51">
        <v>0</v>
      </c>
      <c r="I20" s="51">
        <v>0</v>
      </c>
      <c r="J20" s="53">
        <f>SUM(H20:I20)</f>
        <v>0</v>
      </c>
      <c r="K20" s="41">
        <f>SUM(G20,J20)</f>
        <v>0</v>
      </c>
      <c r="M20" s="54">
        <v>0</v>
      </c>
      <c r="N20" s="54">
        <f>M20-K20</f>
        <v>0</v>
      </c>
      <c r="P20" s="51">
        <v>0</v>
      </c>
      <c r="Q20" s="51">
        <v>0</v>
      </c>
      <c r="R20" s="41">
        <f>SUM(P20:Q20)</f>
        <v>0</v>
      </c>
      <c r="T20" s="57" t="str">
        <f>IF(R20=G20, "PASS", "FAIL")</f>
        <v>PASS</v>
      </c>
    </row>
    <row r="21" spans="2:22" s="37" customFormat="1" ht="16" customHeight="1">
      <c r="B21" s="38" t="s">
        <v>82</v>
      </c>
      <c r="C21" s="51">
        <v>-4461</v>
      </c>
      <c r="D21" s="51">
        <v>-2392</v>
      </c>
      <c r="E21" s="51">
        <v>-4358</v>
      </c>
      <c r="F21" s="51">
        <v>-140</v>
      </c>
      <c r="G21" s="53">
        <f>SUM(C21:F21)</f>
        <v>-11351</v>
      </c>
      <c r="H21" s="51">
        <v>-79</v>
      </c>
      <c r="I21" s="51">
        <v>0</v>
      </c>
      <c r="J21" s="53">
        <f>SUM(H21:I21)</f>
        <v>-79</v>
      </c>
      <c r="K21" s="41">
        <f>SUM(G21,J21)</f>
        <v>-11430</v>
      </c>
      <c r="M21" s="54">
        <f>M22-M18-M20</f>
        <v>-11430</v>
      </c>
      <c r="N21" s="54">
        <f>M21-K21</f>
        <v>0</v>
      </c>
      <c r="P21" s="51">
        <v>-1865</v>
      </c>
      <c r="Q21" s="51">
        <v>-9486</v>
      </c>
      <c r="R21" s="41">
        <f>SUM(P21:Q21)</f>
        <v>-11351</v>
      </c>
      <c r="T21" s="57" t="str">
        <f>IF(R21=G21, "PASS", "FAIL")</f>
        <v>PASS</v>
      </c>
    </row>
    <row r="22" spans="2:22" s="37" customFormat="1" ht="16" customHeight="1">
      <c r="B22" s="42" t="s">
        <v>9</v>
      </c>
      <c r="C22" s="41">
        <f t="shared" ref="C22:K22" si="2">SUM(C18,C20:C21)</f>
        <v>-4485</v>
      </c>
      <c r="D22" s="41">
        <f t="shared" si="2"/>
        <v>-2455</v>
      </c>
      <c r="E22" s="41">
        <f t="shared" si="2"/>
        <v>-4387</v>
      </c>
      <c r="F22" s="41">
        <f t="shared" si="2"/>
        <v>-221</v>
      </c>
      <c r="G22" s="41">
        <f t="shared" si="2"/>
        <v>-11548</v>
      </c>
      <c r="H22" s="41">
        <f t="shared" si="2"/>
        <v>-79</v>
      </c>
      <c r="I22" s="41">
        <f t="shared" si="2"/>
        <v>-272</v>
      </c>
      <c r="J22" s="41">
        <f t="shared" si="2"/>
        <v>-351</v>
      </c>
      <c r="K22" s="41">
        <f t="shared" si="2"/>
        <v>-11899</v>
      </c>
      <c r="M22" s="45">
        <v>-11899</v>
      </c>
      <c r="N22" s="45">
        <f>M22-K22</f>
        <v>0</v>
      </c>
      <c r="P22" s="41">
        <f>SUM(P18,P20:P21)</f>
        <v>-1900</v>
      </c>
      <c r="Q22" s="41">
        <f>SUM(Q18,Q20:Q21)</f>
        <v>-9648</v>
      </c>
      <c r="R22" s="41">
        <f>SUM(R18,R20:R21)</f>
        <v>-11548</v>
      </c>
    </row>
    <row r="23" spans="2:22" s="37" customFormat="1" ht="12.75" customHeight="1"/>
    <row r="24" spans="2:22" s="37" customFormat="1" ht="16" customHeight="1">
      <c r="B24" s="42" t="s">
        <v>78</v>
      </c>
      <c r="C24" s="41">
        <f t="shared" ref="C24:K24" si="3">C22-C18</f>
        <v>-4461</v>
      </c>
      <c r="D24" s="41">
        <f t="shared" si="3"/>
        <v>-2392</v>
      </c>
      <c r="E24" s="41">
        <f t="shared" si="3"/>
        <v>-4358</v>
      </c>
      <c r="F24" s="41">
        <f t="shared" si="3"/>
        <v>-140</v>
      </c>
      <c r="G24" s="41">
        <f t="shared" si="3"/>
        <v>-11351</v>
      </c>
      <c r="H24" s="41">
        <f t="shared" si="3"/>
        <v>-79</v>
      </c>
      <c r="I24" s="41">
        <f t="shared" si="3"/>
        <v>0</v>
      </c>
      <c r="J24" s="41">
        <f t="shared" si="3"/>
        <v>-79</v>
      </c>
      <c r="K24" s="41">
        <f t="shared" si="3"/>
        <v>-11430</v>
      </c>
      <c r="P24" s="41">
        <f>P22-P18</f>
        <v>-1865</v>
      </c>
      <c r="Q24" s="41">
        <f>Q22-Q18</f>
        <v>-9486</v>
      </c>
      <c r="R24" s="41">
        <f>R22-R18</f>
        <v>-11351</v>
      </c>
    </row>
    <row r="25" spans="2:22" s="37" customFormat="1" ht="12.75" customHeight="1"/>
    <row r="26" spans="2:22" s="37" customFormat="1" ht="16" customHeight="1">
      <c r="B26" s="43" t="s">
        <v>7</v>
      </c>
      <c r="C26" s="44">
        <f t="shared" ref="C26:K26" si="4">C13+C22</f>
        <v>8836</v>
      </c>
      <c r="D26" s="44">
        <f t="shared" si="4"/>
        <v>47763</v>
      </c>
      <c r="E26" s="44">
        <f t="shared" si="4"/>
        <v>54354</v>
      </c>
      <c r="F26" s="44">
        <f t="shared" si="4"/>
        <v>8052</v>
      </c>
      <c r="G26" s="44">
        <f t="shared" si="4"/>
        <v>119005</v>
      </c>
      <c r="H26" s="44">
        <f t="shared" si="4"/>
        <v>1294</v>
      </c>
      <c r="I26" s="44">
        <f t="shared" si="4"/>
        <v>1</v>
      </c>
      <c r="J26" s="44">
        <f t="shared" si="4"/>
        <v>1295</v>
      </c>
      <c r="K26" s="44">
        <f t="shared" si="4"/>
        <v>120300</v>
      </c>
      <c r="M26" s="45">
        <v>120300</v>
      </c>
      <c r="N26" s="45">
        <f>M26-K26</f>
        <v>0</v>
      </c>
      <c r="P26" s="44">
        <f>P13+P22</f>
        <v>89375</v>
      </c>
      <c r="Q26" s="44">
        <f>Q13+Q22</f>
        <v>29630</v>
      </c>
      <c r="R26" s="44">
        <f>R13+R22</f>
        <v>119005</v>
      </c>
    </row>
    <row r="27" spans="2:22" s="37" customFormat="1" ht="12.75" customHeight="1"/>
    <row r="28" spans="2:22" s="37" customFormat="1" ht="16" customHeight="1">
      <c r="B28" s="34" t="s">
        <v>58</v>
      </c>
    </row>
    <row r="29" spans="2:22" s="37" customFormat="1" ht="16" customHeight="1">
      <c r="B29" s="46" t="s">
        <v>90</v>
      </c>
      <c r="C29" s="47">
        <v>11792</v>
      </c>
      <c r="D29" s="47">
        <v>46456</v>
      </c>
      <c r="E29" s="47">
        <v>55440</v>
      </c>
      <c r="F29" s="47">
        <v>7452</v>
      </c>
      <c r="G29" s="47">
        <v>121140</v>
      </c>
      <c r="H29" s="47">
        <v>1494</v>
      </c>
      <c r="I29" s="47">
        <v>1</v>
      </c>
      <c r="J29" s="47">
        <v>1495</v>
      </c>
      <c r="K29" s="47">
        <v>122635</v>
      </c>
      <c r="P29" s="47">
        <v>82819</v>
      </c>
      <c r="Q29" s="47">
        <v>38321</v>
      </c>
      <c r="R29" s="47">
        <v>121140</v>
      </c>
    </row>
    <row r="30" spans="2:22" s="37" customFormat="1" ht="16" customHeight="1">
      <c r="B30" s="46" t="s">
        <v>91</v>
      </c>
      <c r="C30" s="47">
        <v>-2171</v>
      </c>
      <c r="D30" s="47">
        <v>-2516</v>
      </c>
      <c r="E30" s="47">
        <v>-4450</v>
      </c>
      <c r="F30" s="47">
        <v>-210</v>
      </c>
      <c r="G30" s="47">
        <v>-9347</v>
      </c>
      <c r="H30" s="47">
        <v>-62</v>
      </c>
      <c r="I30" s="47">
        <v>0</v>
      </c>
      <c r="J30" s="47">
        <v>-62</v>
      </c>
      <c r="K30" s="47">
        <v>-9409</v>
      </c>
      <c r="P30" s="47">
        <v>-1804</v>
      </c>
      <c r="Q30" s="47">
        <v>-7543</v>
      </c>
      <c r="R30" s="47">
        <v>-9347</v>
      </c>
    </row>
    <row r="31" spans="2:22" s="37" customFormat="1" ht="16" customHeight="1">
      <c r="B31" s="46" t="s">
        <v>92</v>
      </c>
      <c r="C31" s="47">
        <v>9621</v>
      </c>
      <c r="D31" s="47">
        <v>43940</v>
      </c>
      <c r="E31" s="47">
        <v>50990</v>
      </c>
      <c r="F31" s="47">
        <v>7242</v>
      </c>
      <c r="G31" s="47">
        <v>111793</v>
      </c>
      <c r="H31" s="47">
        <v>1432</v>
      </c>
      <c r="I31" s="47">
        <v>1</v>
      </c>
      <c r="J31" s="47">
        <v>1433</v>
      </c>
      <c r="K31" s="47">
        <v>113226</v>
      </c>
      <c r="P31" s="47">
        <v>81015</v>
      </c>
      <c r="Q31" s="47">
        <v>30778</v>
      </c>
      <c r="R31" s="47">
        <v>111793</v>
      </c>
    </row>
    <row r="32" spans="2:22" s="1" customFormat="1" ht="12.75" customHeight="1">
      <c r="B32" s="16"/>
      <c r="C32" s="31">
        <v>2</v>
      </c>
      <c r="D32" s="31">
        <f t="shared" ref="D32:K32" si="5">C32+1</f>
        <v>3</v>
      </c>
      <c r="E32" s="31">
        <f t="shared" si="5"/>
        <v>4</v>
      </c>
      <c r="F32" s="31">
        <f t="shared" si="5"/>
        <v>5</v>
      </c>
      <c r="G32" s="31">
        <f t="shared" si="5"/>
        <v>6</v>
      </c>
      <c r="H32" s="31">
        <f t="shared" si="5"/>
        <v>7</v>
      </c>
      <c r="I32" s="31">
        <f t="shared" si="5"/>
        <v>8</v>
      </c>
      <c r="J32" s="31">
        <f t="shared" si="5"/>
        <v>9</v>
      </c>
      <c r="K32" s="31">
        <f t="shared" si="5"/>
        <v>10</v>
      </c>
      <c r="L32" s="17"/>
      <c r="M32" s="18"/>
      <c r="N32" s="19"/>
      <c r="O32" s="17"/>
      <c r="P32" s="31">
        <v>12</v>
      </c>
      <c r="Q32" s="31">
        <f>P32+1</f>
        <v>13</v>
      </c>
      <c r="R32" s="31">
        <f>Q32+1</f>
        <v>14</v>
      </c>
      <c r="S32" s="17"/>
      <c r="T32" s="20"/>
      <c r="U32" s="21"/>
      <c r="V32" s="21"/>
    </row>
    <row r="33" spans="2:19" s="1" customFormat="1" ht="18" customHeight="1">
      <c r="B33" s="22" t="s">
        <v>69</v>
      </c>
      <c r="C33" s="23"/>
      <c r="D33" s="23"/>
      <c r="E33" s="23"/>
      <c r="F33" s="23"/>
      <c r="G33" s="23"/>
      <c r="H33" s="23"/>
      <c r="I33" s="23"/>
      <c r="J33" s="23"/>
      <c r="K33" s="23"/>
      <c r="L33" s="23"/>
      <c r="O33" s="23"/>
      <c r="P33" s="23"/>
      <c r="Q33" s="23"/>
      <c r="R33" s="23"/>
      <c r="S33" s="23"/>
    </row>
    <row r="34" spans="2:19" s="1" customFormat="1" ht="6" customHeight="1">
      <c r="B34" s="24"/>
      <c r="C34" s="23"/>
      <c r="D34" s="23"/>
      <c r="E34" s="23"/>
      <c r="F34" s="23"/>
      <c r="G34" s="23"/>
      <c r="H34" s="23"/>
      <c r="I34" s="23"/>
      <c r="J34" s="23"/>
      <c r="K34" s="23"/>
      <c r="L34" s="23"/>
      <c r="M34" s="23"/>
      <c r="N34" s="29"/>
      <c r="O34" s="12"/>
    </row>
    <row r="35" spans="2:19" s="1" customFormat="1" ht="16" customHeight="1">
      <c r="B35" s="27" t="s">
        <v>71</v>
      </c>
      <c r="C35" s="28"/>
      <c r="D35" s="23"/>
      <c r="E35" s="23"/>
      <c r="F35" s="23"/>
      <c r="G35" s="23"/>
      <c r="H35" s="23"/>
      <c r="I35" s="23"/>
      <c r="J35" s="23"/>
      <c r="K35" s="23"/>
      <c r="L35" s="23"/>
      <c r="M35" s="26"/>
      <c r="N35" s="23"/>
      <c r="O35" s="23"/>
    </row>
    <row r="36" spans="2:19" s="37" customFormat="1" ht="16" customHeight="1">
      <c r="B36" s="38" t="s">
        <v>71</v>
      </c>
      <c r="C36" s="51">
        <v>204</v>
      </c>
      <c r="D36" s="51">
        <v>852</v>
      </c>
      <c r="E36" s="51">
        <v>780</v>
      </c>
      <c r="F36" s="40"/>
      <c r="G36" s="40"/>
      <c r="H36" s="40"/>
      <c r="I36" s="40"/>
      <c r="J36" s="40"/>
      <c r="K36" s="40"/>
      <c r="M36" s="57" t="s">
        <v>142</v>
      </c>
    </row>
    <row r="37" spans="2:19" s="1" customFormat="1" ht="6" customHeight="1">
      <c r="B37" s="24"/>
      <c r="C37" s="23"/>
      <c r="D37" s="23"/>
      <c r="E37" s="23"/>
      <c r="F37" s="23"/>
      <c r="G37" s="23"/>
      <c r="H37" s="23"/>
      <c r="I37" s="23"/>
      <c r="J37" s="23"/>
      <c r="K37" s="23"/>
      <c r="L37" s="23"/>
      <c r="M37" s="23"/>
      <c r="N37" s="29"/>
      <c r="O37" s="12"/>
    </row>
    <row r="38" spans="2:19" s="1" customFormat="1" ht="16" customHeight="1">
      <c r="B38" s="27" t="s">
        <v>84</v>
      </c>
      <c r="C38" s="28"/>
      <c r="D38" s="23"/>
      <c r="E38" s="23"/>
      <c r="F38" s="23"/>
      <c r="G38" s="23"/>
      <c r="H38" s="23"/>
      <c r="I38" s="23"/>
      <c r="J38" s="23"/>
      <c r="K38" s="23"/>
      <c r="L38" s="23"/>
      <c r="M38" s="26"/>
      <c r="N38" s="23"/>
      <c r="O38" s="23"/>
    </row>
    <row r="39" spans="2:19" s="37" customFormat="1" ht="16" customHeight="1">
      <c r="B39" s="38" t="s">
        <v>85</v>
      </c>
      <c r="C39" s="51">
        <v>1897</v>
      </c>
      <c r="D39" s="51">
        <v>31710</v>
      </c>
      <c r="E39" s="51">
        <v>36910</v>
      </c>
      <c r="F39" s="51">
        <v>3839</v>
      </c>
      <c r="G39" s="53">
        <f t="shared" ref="G39:G44" si="6">SUM(C39:F39)</f>
        <v>74356</v>
      </c>
      <c r="H39" s="51">
        <v>0</v>
      </c>
      <c r="I39" s="51">
        <v>103</v>
      </c>
      <c r="J39" s="53">
        <f>SUM(H39:I39)</f>
        <v>103</v>
      </c>
      <c r="K39" s="41">
        <f>G39+J39</f>
        <v>74459</v>
      </c>
      <c r="M39" s="54">
        <v>74459</v>
      </c>
      <c r="N39" s="54">
        <f>M39-K39</f>
        <v>0</v>
      </c>
    </row>
    <row r="40" spans="2:19" s="37" customFormat="1" ht="16" customHeight="1">
      <c r="B40" s="38" t="s">
        <v>88</v>
      </c>
      <c r="C40" s="51">
        <v>8850</v>
      </c>
      <c r="D40" s="51">
        <v>8016</v>
      </c>
      <c r="E40" s="51">
        <v>7010</v>
      </c>
      <c r="F40" s="51">
        <v>1885</v>
      </c>
      <c r="G40" s="53">
        <f t="shared" si="6"/>
        <v>25761</v>
      </c>
      <c r="H40" s="51">
        <v>965</v>
      </c>
      <c r="I40" s="51">
        <v>147</v>
      </c>
      <c r="J40" s="53">
        <f>SUM(H40:I40)</f>
        <v>1112</v>
      </c>
      <c r="K40" s="41">
        <f>G40+J40</f>
        <v>26873</v>
      </c>
      <c r="M40" s="54">
        <v>26873</v>
      </c>
      <c r="N40" s="54">
        <f>M40-K40</f>
        <v>0</v>
      </c>
    </row>
    <row r="41" spans="2:19" s="37" customFormat="1" ht="16" customHeight="1">
      <c r="B41" s="38" t="s">
        <v>86</v>
      </c>
      <c r="C41" s="51">
        <v>0</v>
      </c>
      <c r="D41" s="51">
        <v>440</v>
      </c>
      <c r="E41" s="51">
        <v>608</v>
      </c>
      <c r="F41" s="51">
        <v>831</v>
      </c>
      <c r="G41" s="53">
        <f t="shared" si="6"/>
        <v>1879</v>
      </c>
      <c r="H41" s="40"/>
      <c r="I41" s="40"/>
      <c r="J41" s="40"/>
      <c r="K41" s="41">
        <f>G41</f>
        <v>1879</v>
      </c>
    </row>
    <row r="42" spans="2:19" s="37" customFormat="1" ht="16" customHeight="1">
      <c r="B42" s="38" t="s">
        <v>62</v>
      </c>
      <c r="C42" s="51">
        <v>96</v>
      </c>
      <c r="D42" s="51">
        <v>2578</v>
      </c>
      <c r="E42" s="51">
        <v>1491</v>
      </c>
      <c r="F42" s="51">
        <v>147</v>
      </c>
      <c r="G42" s="53">
        <f t="shared" si="6"/>
        <v>4312</v>
      </c>
      <c r="H42" s="40"/>
      <c r="I42" s="40"/>
      <c r="J42" s="40"/>
      <c r="K42" s="41">
        <f>G42</f>
        <v>4312</v>
      </c>
    </row>
    <row r="43" spans="2:19" s="37" customFormat="1" ht="16" customHeight="1">
      <c r="B43" s="38" t="s">
        <v>63</v>
      </c>
      <c r="C43" s="51">
        <v>582</v>
      </c>
      <c r="D43" s="51">
        <v>1497</v>
      </c>
      <c r="E43" s="51">
        <v>1255</v>
      </c>
      <c r="F43" s="51">
        <v>7965</v>
      </c>
      <c r="G43" s="53">
        <f t="shared" si="6"/>
        <v>11299</v>
      </c>
      <c r="H43" s="40"/>
      <c r="I43" s="40"/>
      <c r="J43" s="40"/>
      <c r="K43" s="41">
        <f>G43</f>
        <v>11299</v>
      </c>
      <c r="M43" s="30" t="str">
        <f>IF(OR(SUM(C43:E43)&gt;P13, F43&gt;F13), "FAIL", "PASS")</f>
        <v>PASS</v>
      </c>
      <c r="N43" s="25"/>
    </row>
    <row r="44" spans="2:19" s="37" customFormat="1" ht="16" customHeight="1">
      <c r="B44" s="38" t="s">
        <v>64</v>
      </c>
      <c r="C44" s="51">
        <v>0</v>
      </c>
      <c r="D44" s="51">
        <v>127</v>
      </c>
      <c r="E44" s="51">
        <v>73</v>
      </c>
      <c r="F44" s="51">
        <v>2</v>
      </c>
      <c r="G44" s="53">
        <f t="shared" si="6"/>
        <v>202</v>
      </c>
      <c r="H44" s="40"/>
      <c r="I44" s="40"/>
      <c r="J44" s="40"/>
      <c r="K44" s="41">
        <f>G44</f>
        <v>202</v>
      </c>
      <c r="M44" s="62"/>
    </row>
    <row r="45" spans="2:19" s="1" customFormat="1" ht="6" customHeight="1">
      <c r="B45" s="24"/>
      <c r="C45" s="23"/>
      <c r="D45" s="23"/>
      <c r="E45" s="23"/>
      <c r="F45" s="23"/>
      <c r="G45" s="23"/>
      <c r="H45" s="23"/>
      <c r="I45" s="23"/>
      <c r="J45" s="23"/>
      <c r="K45" s="23"/>
      <c r="L45" s="23"/>
      <c r="M45" s="23"/>
      <c r="N45" s="29"/>
      <c r="O45" s="12"/>
    </row>
    <row r="46" spans="2:19" s="1" customFormat="1" ht="16" customHeight="1">
      <c r="B46" s="27" t="s">
        <v>45</v>
      </c>
      <c r="C46" s="28"/>
      <c r="D46" s="23"/>
      <c r="E46" s="23"/>
      <c r="F46" s="23"/>
      <c r="G46" s="23"/>
      <c r="H46" s="23"/>
      <c r="I46" s="23"/>
      <c r="J46" s="23"/>
      <c r="K46" s="23"/>
      <c r="L46" s="23"/>
      <c r="M46" s="26"/>
      <c r="N46" s="23"/>
      <c r="O46" s="23"/>
    </row>
    <row r="47" spans="2:19" s="37" customFormat="1" ht="16" customHeight="1">
      <c r="B47" s="38" t="s">
        <v>62</v>
      </c>
      <c r="C47" s="51">
        <v>-23</v>
      </c>
      <c r="D47" s="51">
        <v>-702</v>
      </c>
      <c r="E47" s="51">
        <v>-1021</v>
      </c>
      <c r="F47" s="51">
        <v>0</v>
      </c>
      <c r="G47" s="53">
        <f>SUM(C47:F47)</f>
        <v>-1746</v>
      </c>
      <c r="H47" s="40"/>
      <c r="I47" s="40"/>
      <c r="J47" s="40"/>
      <c r="K47" s="41">
        <f>G47</f>
        <v>-1746</v>
      </c>
      <c r="M47" s="30" t="s">
        <v>142</v>
      </c>
      <c r="N47" s="25"/>
    </row>
    <row r="48" spans="2:19" s="1" customFormat="1" ht="6" customHeight="1">
      <c r="B48" s="24"/>
      <c r="C48" s="23"/>
      <c r="D48" s="23"/>
      <c r="E48" s="23"/>
      <c r="F48" s="23"/>
      <c r="G48" s="23"/>
      <c r="H48" s="23"/>
      <c r="I48" s="23"/>
      <c r="J48" s="23"/>
      <c r="K48" s="23"/>
      <c r="L48" s="23"/>
      <c r="M48" s="23"/>
      <c r="N48" s="29"/>
      <c r="O48" s="12"/>
    </row>
    <row r="49" spans="2:20" s="1" customFormat="1" ht="16" customHeight="1">
      <c r="B49" s="27" t="s">
        <v>65</v>
      </c>
      <c r="C49" s="28"/>
      <c r="D49" s="23"/>
      <c r="E49" s="23"/>
      <c r="F49" s="23"/>
      <c r="G49" s="23"/>
      <c r="H49" s="23"/>
      <c r="I49" s="23"/>
      <c r="J49" s="23"/>
      <c r="K49" s="23"/>
      <c r="L49" s="23"/>
      <c r="M49" s="26"/>
      <c r="N49" s="23"/>
      <c r="O49" s="23"/>
    </row>
    <row r="50" spans="2:20" s="37" customFormat="1" ht="16" customHeight="1">
      <c r="B50" s="38" t="s">
        <v>66</v>
      </c>
      <c r="C50" s="51">
        <v>0</v>
      </c>
      <c r="D50" s="51">
        <v>1268</v>
      </c>
      <c r="E50" s="51">
        <v>727</v>
      </c>
      <c r="F50" s="51">
        <v>24</v>
      </c>
      <c r="G50" s="53">
        <f>SUM(C50:F50)</f>
        <v>2019</v>
      </c>
      <c r="H50" s="40"/>
      <c r="I50" s="40"/>
      <c r="J50" s="40"/>
      <c r="K50" s="41">
        <f>G50</f>
        <v>2019</v>
      </c>
      <c r="M50" s="30" t="str">
        <f>IF(AND(G44&gt;0, G50=0), "FAIL", "PASS")</f>
        <v>PASS</v>
      </c>
    </row>
    <row r="51" spans="2:20" s="37" customFormat="1" ht="16" customHeight="1">
      <c r="B51" s="46" t="s">
        <v>72</v>
      </c>
      <c r="C51" s="63" t="e">
        <f>(C44*1000)/C50</f>
        <v>#DIV/0!</v>
      </c>
      <c r="D51" s="63">
        <f>(D44*1000)/D50</f>
        <v>100.15772870662461</v>
      </c>
      <c r="E51" s="63">
        <f>(E44*1000)/E50</f>
        <v>100.41265474552958</v>
      </c>
      <c r="F51" s="63">
        <f>(F44*1000)/F50</f>
        <v>83.333333333333329</v>
      </c>
      <c r="G51" s="64">
        <f>(G44*1000)/G50</f>
        <v>100.04952947003467</v>
      </c>
      <c r="H51" s="40"/>
      <c r="I51" s="40"/>
      <c r="J51" s="40"/>
      <c r="K51" s="66">
        <f>(K44*1000)/K50</f>
        <v>100.04952947003467</v>
      </c>
    </row>
    <row r="52" spans="2:20" s="37" customFormat="1" ht="16" customHeight="1">
      <c r="B52" s="38" t="s">
        <v>67</v>
      </c>
      <c r="C52" s="51">
        <v>23621</v>
      </c>
      <c r="D52" s="51">
        <v>552332</v>
      </c>
      <c r="E52" s="51">
        <v>56041</v>
      </c>
      <c r="F52" s="51">
        <v>47213</v>
      </c>
      <c r="G52" s="53">
        <f>SUM(C52:F52)</f>
        <v>679207</v>
      </c>
      <c r="H52" s="40"/>
      <c r="I52" s="40"/>
      <c r="J52" s="40"/>
      <c r="K52" s="41">
        <f>G52</f>
        <v>679207</v>
      </c>
    </row>
    <row r="53" spans="2:20" s="37" customFormat="1" ht="16" customHeight="1">
      <c r="B53" s="38" t="s">
        <v>87</v>
      </c>
      <c r="C53" s="51">
        <v>11815</v>
      </c>
      <c r="D53" s="51">
        <v>348257</v>
      </c>
      <c r="E53" s="51">
        <v>458510</v>
      </c>
      <c r="F53" s="51">
        <v>0</v>
      </c>
      <c r="G53" s="53">
        <f>SUM(C53:F53)</f>
        <v>818582</v>
      </c>
      <c r="H53" s="40"/>
      <c r="I53" s="40"/>
      <c r="J53" s="40"/>
      <c r="K53" s="41">
        <f>G53</f>
        <v>818582</v>
      </c>
    </row>
    <row r="54" spans="2:20" s="37" customFormat="1" ht="16" customHeight="1">
      <c r="B54" s="52" t="s">
        <v>68</v>
      </c>
      <c r="C54" s="53">
        <f>SUM(C52:C53)</f>
        <v>35436</v>
      </c>
      <c r="D54" s="53">
        <f>SUM(D52:D53)</f>
        <v>900589</v>
      </c>
      <c r="E54" s="53">
        <f>SUM(E52:E53)</f>
        <v>514551</v>
      </c>
      <c r="F54" s="53">
        <f>SUM(F52:F53)</f>
        <v>47213</v>
      </c>
      <c r="G54" s="53">
        <f>SUM(G52:G53)</f>
        <v>1497789</v>
      </c>
      <c r="H54" s="40"/>
      <c r="I54" s="40"/>
      <c r="J54" s="40"/>
      <c r="K54" s="41">
        <f>SUM(K52:K53)</f>
        <v>1497789</v>
      </c>
      <c r="M54" s="30" t="str">
        <f>IF(AND(G42&gt;0, G54=0), "FAIL", "PASS")</f>
        <v>PASS</v>
      </c>
    </row>
    <row r="55" spans="2:20" s="37" customFormat="1" ht="16" customHeight="1">
      <c r="B55" s="46" t="s">
        <v>73</v>
      </c>
      <c r="C55" s="63">
        <f>(C42*1000)/C54</f>
        <v>2.7091093802912294</v>
      </c>
      <c r="D55" s="63">
        <f>(D42*1000)/D54</f>
        <v>2.8625710507234712</v>
      </c>
      <c r="E55" s="63">
        <f>(E42*1000)/E54</f>
        <v>2.8976719508853348</v>
      </c>
      <c r="F55" s="63">
        <f>(F42*1000)/F54</f>
        <v>3.1135492343210558</v>
      </c>
      <c r="G55" s="64">
        <f>(G42*1000)/G54</f>
        <v>2.878910180272388</v>
      </c>
      <c r="H55" s="40"/>
      <c r="I55" s="40"/>
      <c r="J55" s="40"/>
      <c r="K55" s="66">
        <f>(K42*1000)/K54</f>
        <v>2.878910180272388</v>
      </c>
    </row>
    <row r="56" spans="2:20" s="37" customFormat="1" ht="12.75" customHeight="1"/>
    <row r="57" spans="2:20" s="13" customFormat="1" ht="18" customHeight="1">
      <c r="B57" s="14" t="s">
        <v>8</v>
      </c>
      <c r="C57" s="15"/>
      <c r="D57" s="15"/>
      <c r="F57" s="15"/>
      <c r="M57" s="15"/>
      <c r="N57" s="15"/>
      <c r="P57" s="15"/>
      <c r="Q57" s="15"/>
      <c r="T57" s="15"/>
    </row>
    <row r="58" spans="2:20" s="10" customFormat="1" ht="16" customHeight="1">
      <c r="B58" s="91" t="s">
        <v>153</v>
      </c>
      <c r="C58" s="91"/>
      <c r="D58" s="91"/>
      <c r="E58" s="91"/>
      <c r="F58" s="91"/>
      <c r="G58" s="91"/>
      <c r="H58" s="91"/>
      <c r="I58" s="91"/>
      <c r="J58" s="91"/>
      <c r="K58" s="91"/>
      <c r="L58" s="48"/>
      <c r="M58" s="49"/>
      <c r="N58" s="49"/>
      <c r="O58" s="49"/>
      <c r="P58" s="49"/>
      <c r="Q58" s="49"/>
      <c r="S58" s="49"/>
      <c r="T58" s="49"/>
    </row>
    <row r="59" spans="2:20" s="10" customFormat="1" ht="16" customHeight="1">
      <c r="B59" s="91"/>
      <c r="C59" s="91"/>
      <c r="D59" s="91"/>
      <c r="E59" s="91"/>
      <c r="F59" s="91"/>
      <c r="G59" s="91"/>
      <c r="H59" s="91"/>
      <c r="I59" s="91"/>
      <c r="J59" s="91"/>
      <c r="K59" s="91"/>
      <c r="L59" s="49"/>
      <c r="M59" s="49"/>
      <c r="N59" s="49"/>
      <c r="O59" s="49"/>
      <c r="P59" s="49"/>
      <c r="Q59" s="49"/>
      <c r="S59" s="49"/>
      <c r="T59" s="49"/>
    </row>
    <row r="60" spans="2:20" s="10" customFormat="1" ht="16" customHeight="1">
      <c r="B60" s="91"/>
      <c r="C60" s="91"/>
      <c r="D60" s="91"/>
      <c r="E60" s="91"/>
      <c r="F60" s="91"/>
      <c r="G60" s="91"/>
      <c r="H60" s="91"/>
      <c r="I60" s="91"/>
      <c r="J60" s="91"/>
      <c r="K60" s="91"/>
      <c r="L60" s="49"/>
      <c r="M60" s="49"/>
      <c r="N60" s="49"/>
      <c r="O60" s="49"/>
      <c r="P60" s="49"/>
      <c r="Q60" s="49"/>
      <c r="S60" s="49"/>
      <c r="T60" s="49"/>
    </row>
    <row r="61" spans="2:20" s="10" customFormat="1" ht="16" customHeight="1">
      <c r="B61" s="91"/>
      <c r="C61" s="91"/>
      <c r="D61" s="91"/>
      <c r="E61" s="91"/>
      <c r="F61" s="91"/>
      <c r="G61" s="91"/>
      <c r="H61" s="91"/>
      <c r="I61" s="91"/>
      <c r="J61" s="91"/>
      <c r="K61" s="91"/>
      <c r="L61" s="49"/>
      <c r="M61" s="49"/>
      <c r="N61" s="49"/>
      <c r="O61" s="49"/>
      <c r="P61" s="49"/>
      <c r="Q61" s="49"/>
      <c r="S61" s="49"/>
      <c r="T61" s="49"/>
    </row>
    <row r="62" spans="2:20" s="10" customFormat="1" ht="16" customHeight="1">
      <c r="B62" s="91"/>
      <c r="C62" s="91"/>
      <c r="D62" s="91"/>
      <c r="E62" s="91"/>
      <c r="F62" s="91"/>
      <c r="G62" s="91"/>
      <c r="H62" s="91"/>
      <c r="I62" s="91"/>
      <c r="J62" s="91"/>
      <c r="K62" s="91"/>
      <c r="L62" s="49"/>
      <c r="M62" s="49"/>
      <c r="N62" s="49"/>
      <c r="O62" s="49"/>
      <c r="P62" s="49"/>
      <c r="Q62" s="49"/>
      <c r="S62" s="49"/>
      <c r="T62" s="49"/>
    </row>
    <row r="63" spans="2:20" s="10" customFormat="1" ht="16" customHeight="1">
      <c r="B63" s="91"/>
      <c r="C63" s="91"/>
      <c r="D63" s="91"/>
      <c r="E63" s="91"/>
      <c r="F63" s="91"/>
      <c r="G63" s="91"/>
      <c r="H63" s="91"/>
      <c r="I63" s="91"/>
      <c r="J63" s="91"/>
      <c r="K63" s="91"/>
      <c r="L63" s="49"/>
      <c r="M63" s="49"/>
      <c r="N63" s="49"/>
      <c r="O63" s="49"/>
      <c r="P63" s="49"/>
      <c r="Q63" s="49"/>
      <c r="S63" s="49"/>
      <c r="T63" s="49"/>
    </row>
    <row r="64" spans="2:20" s="10" customFormat="1" ht="16" customHeight="1">
      <c r="B64" s="91"/>
      <c r="C64" s="91"/>
      <c r="D64" s="91"/>
      <c r="E64" s="91"/>
      <c r="F64" s="91"/>
      <c r="G64" s="91"/>
      <c r="H64" s="91"/>
      <c r="I64" s="91"/>
      <c r="J64" s="91"/>
      <c r="K64" s="91"/>
      <c r="L64" s="49"/>
      <c r="M64" s="49"/>
      <c r="N64" s="49"/>
      <c r="O64" s="49"/>
      <c r="P64" s="49"/>
      <c r="Q64" s="49"/>
      <c r="S64" s="49"/>
      <c r="T64" s="49"/>
    </row>
    <row r="65" spans="2:20" s="10" customFormat="1" ht="16" customHeight="1">
      <c r="B65" s="91"/>
      <c r="C65" s="91"/>
      <c r="D65" s="91"/>
      <c r="E65" s="91"/>
      <c r="F65" s="91"/>
      <c r="G65" s="91"/>
      <c r="H65" s="91"/>
      <c r="I65" s="91"/>
      <c r="J65" s="91"/>
      <c r="K65" s="91"/>
      <c r="L65" s="49"/>
      <c r="M65" s="49"/>
      <c r="N65" s="49"/>
      <c r="O65" s="49"/>
      <c r="P65" s="49"/>
      <c r="Q65" s="49"/>
      <c r="S65" s="49"/>
      <c r="T65" s="49"/>
    </row>
    <row r="66" spans="2:20" s="10" customFormat="1" ht="16" customHeight="1">
      <c r="B66" s="91"/>
      <c r="C66" s="91"/>
      <c r="D66" s="91"/>
      <c r="E66" s="91"/>
      <c r="F66" s="91"/>
      <c r="G66" s="91"/>
      <c r="H66" s="91"/>
      <c r="I66" s="91"/>
      <c r="J66" s="91"/>
      <c r="K66" s="91"/>
      <c r="L66" s="49"/>
      <c r="M66" s="49"/>
      <c r="N66" s="49"/>
      <c r="O66" s="49"/>
      <c r="P66" s="49"/>
      <c r="Q66" s="49"/>
      <c r="S66" s="49"/>
      <c r="T66" s="49"/>
    </row>
    <row r="67" spans="2:20" s="10" customFormat="1" ht="16" customHeight="1">
      <c r="B67" s="91"/>
      <c r="C67" s="91"/>
      <c r="D67" s="91"/>
      <c r="E67" s="91"/>
      <c r="F67" s="91"/>
      <c r="G67" s="91"/>
      <c r="H67" s="91"/>
      <c r="I67" s="91"/>
      <c r="J67" s="91"/>
      <c r="K67" s="91"/>
      <c r="L67" s="49"/>
      <c r="M67" s="49"/>
      <c r="N67" s="49"/>
      <c r="O67" s="49"/>
      <c r="P67" s="49"/>
      <c r="Q67" s="49"/>
      <c r="S67" s="49"/>
      <c r="T67" s="49"/>
    </row>
    <row r="68" spans="2:20" s="10" customFormat="1" ht="16" customHeight="1">
      <c r="B68" s="91"/>
      <c r="C68" s="91"/>
      <c r="D68" s="91"/>
      <c r="E68" s="91"/>
      <c r="F68" s="91"/>
      <c r="G68" s="91"/>
      <c r="H68" s="91"/>
      <c r="I68" s="91"/>
      <c r="J68" s="91"/>
      <c r="K68" s="91"/>
      <c r="L68" s="49"/>
      <c r="M68" s="49"/>
      <c r="N68" s="49"/>
      <c r="O68" s="49"/>
      <c r="P68" s="49"/>
      <c r="Q68" s="49"/>
      <c r="S68" s="49"/>
      <c r="T68" s="49"/>
    </row>
    <row r="69" spans="2:20" s="10" customFormat="1" ht="16" customHeight="1">
      <c r="B69" s="91"/>
      <c r="C69" s="91"/>
      <c r="D69" s="91"/>
      <c r="E69" s="91"/>
      <c r="F69" s="91"/>
      <c r="G69" s="91"/>
      <c r="H69" s="91"/>
      <c r="I69" s="91"/>
      <c r="J69" s="91"/>
      <c r="K69" s="91"/>
      <c r="L69" s="48"/>
      <c r="M69" s="49"/>
      <c r="N69" s="49"/>
      <c r="O69" s="49"/>
      <c r="P69" s="49"/>
      <c r="Q69" s="49"/>
      <c r="S69" s="49"/>
      <c r="T69" s="49"/>
    </row>
    <row r="70" spans="2:20">
      <c r="N70" s="50"/>
      <c r="P70" s="50"/>
      <c r="T70" s="50"/>
    </row>
  </sheetData>
  <mergeCells count="13">
    <mergeCell ref="R6:R7"/>
    <mergeCell ref="T6:T7"/>
    <mergeCell ref="C1:D1"/>
    <mergeCell ref="C3:D3"/>
    <mergeCell ref="F3:G3"/>
    <mergeCell ref="C6:G6"/>
    <mergeCell ref="H6:J6"/>
    <mergeCell ref="K6:K7"/>
    <mergeCell ref="B58:K69"/>
    <mergeCell ref="M6:M7"/>
    <mergeCell ref="N6:N7"/>
    <mergeCell ref="P6:P7"/>
    <mergeCell ref="Q6:Q7"/>
  </mergeCells>
  <conditionalFormatting sqref="C3:E3">
    <cfRule type="expression" dxfId="167" priority="2">
      <formula>$E$3&lt;&gt;0</formula>
    </cfRule>
  </conditionalFormatting>
  <conditionalFormatting sqref="C29:K29 P29:R29">
    <cfRule type="expression" dxfId="166" priority="5">
      <formula>AND(ABS(C13-C29)&gt;500, ABS((C13-C29)/C29)&gt;0.1)</formula>
    </cfRule>
  </conditionalFormatting>
  <conditionalFormatting sqref="C30:K30 P30:R30">
    <cfRule type="expression" dxfId="165" priority="6">
      <formula>AND(ABS(C22-C30)&gt;500, ABS((C22-C30)/C30)&gt;0.1)</formula>
    </cfRule>
  </conditionalFormatting>
  <conditionalFormatting sqref="C31:K31 P31:R31">
    <cfRule type="expression" dxfId="164" priority="7">
      <formula>AND(ABS(C26-C31)&gt;500, ABS((C26-C31)/C31)&gt;0.1)</formula>
    </cfRule>
  </conditionalFormatting>
  <conditionalFormatting sqref="M9:N9 M11:N13 M18:N18 M20:N22 M26:N26 M39:N40">
    <cfRule type="expression" dxfId="163" priority="4">
      <formula>$N9&lt;&gt;0</formula>
    </cfRule>
  </conditionalFormatting>
  <conditionalFormatting sqref="M6:N7">
    <cfRule type="expression" dxfId="162" priority="3">
      <formula>SUM($N$9:$N$40)&lt;&gt;0</formula>
    </cfRule>
  </conditionalFormatting>
  <conditionalFormatting sqref="T9 T11:T12 T18 T20:T21 M36 M43 M47 M50 M54">
    <cfRule type="cellIs" dxfId="161" priority="8" operator="equal">
      <formula>"FAIL"</formula>
    </cfRule>
  </conditionalFormatting>
  <conditionalFormatting sqref="C9:F9 H9:I9 P9:Q9 C11:F12 H11:I12 P11:Q12 C18:F18 C20:F21 H18:I18 H20:I21 P18:Q18 P20:Q21 C36:E36 C39:F44 H39:I40 C47:F47 C50:F50 C52:F53">
    <cfRule type="expression" dxfId="160" priority="1">
      <formula>VLOOKUP($B$3,#REF!, 7, FALSE)="No"</formula>
    </cfRule>
  </conditionalFormatting>
  <dataValidations count="4">
    <dataValidation type="list" allowBlank="1" showInputMessage="1" showErrorMessage="1" sqref="H3" xr:uid="{00000000-0002-0000-0E00-000000000000}">
      <formula1>#REF!</formula1>
    </dataValidation>
    <dataValidation type="whole" errorStyle="warning" operator="greaterThanOrEqual" allowBlank="1" showErrorMessage="1" errorTitle="WARNING" error="This figure must be entered as a positive whole number. Please ensure the figure you have entered is correct." sqref="C50:F50 C52:F53" xr:uid="{00000000-0002-0000-0E00-000001000000}">
      <formula1>0</formula1>
    </dataValidation>
    <dataValidation type="whole" errorStyle="warning" operator="lessThanOrEqual" allowBlank="1" showErrorMessage="1" errorTitle="WARNING: Check signage" error="Income must be entered as a negative whole number. Please ensure that the figure you have entered is correct." sqref="C11:F11 H11:I11 P11:Q11 C18:F18 H18:I18 P18:Q18 C20:F21 H20:I21 P20:Q21 C47:F47" xr:uid="{00000000-0002-0000-0E00-000002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F9 H9:I9 P9:Q9 C12:F12 H12:I12 P12:Q12 C36:E36 C39:F44 H39:I40" xr:uid="{00000000-0002-0000-0E00-000003000000}">
      <formula1>0</formula1>
    </dataValidation>
  </dataValidations>
  <pageMargins left="0.7" right="0.7" top="0.75" bottom="0.75" header="0.3" footer="0.3"/>
  <pageSetup paperSize="9" scale="53" fitToHeight="0" orientation="landscape" r:id="rId1"/>
  <rowBreaks count="1" manualBreakCount="1">
    <brk id="56" max="1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8DB4E2"/>
    <pageSetUpPr fitToPage="1"/>
  </sheetPr>
  <dimension ref="B1:V70"/>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4" customWidth="1"/>
    <col min="2" max="2" width="53.453125" style="34" customWidth="1"/>
    <col min="3" max="4" width="13.453125" style="34" customWidth="1"/>
    <col min="5" max="5" width="12.81640625" style="34" customWidth="1"/>
    <col min="6" max="6" width="10.7265625" style="34" customWidth="1"/>
    <col min="7" max="7" width="11.1796875" style="34" customWidth="1"/>
    <col min="8" max="9" width="12.453125" style="34" customWidth="1"/>
    <col min="10" max="10" width="13" style="34" customWidth="1"/>
    <col min="11" max="11" width="13.26953125" style="34" customWidth="1"/>
    <col min="12" max="12" width="3.26953125" style="34" customWidth="1"/>
    <col min="13" max="14" width="10.81640625" style="34" customWidth="1"/>
    <col min="15" max="15" width="3.26953125" style="34" customWidth="1"/>
    <col min="16" max="17" width="11.1796875" style="34" customWidth="1"/>
    <col min="18" max="18" width="10" style="34" customWidth="1"/>
    <col min="19" max="19" width="3.26953125" style="34" customWidth="1"/>
    <col min="20" max="20" width="10.81640625" style="34" customWidth="1"/>
    <col min="21" max="16384" width="9.1796875" style="34"/>
  </cols>
  <sheetData>
    <row r="1" spans="2:20" s="1" customFormat="1" ht="20.149999999999999" customHeight="1">
      <c r="B1" s="2" t="s">
        <v>0</v>
      </c>
      <c r="C1" s="99"/>
      <c r="D1" s="99"/>
      <c r="F1" s="11"/>
      <c r="G1" s="11"/>
      <c r="H1" s="11"/>
      <c r="I1" s="11"/>
      <c r="J1" s="11"/>
    </row>
    <row r="2" spans="2:20" s="1" customFormat="1" ht="20.149999999999999" customHeight="1">
      <c r="B2" s="2" t="s">
        <v>89</v>
      </c>
    </row>
    <row r="3" spans="2:20" s="1" customFormat="1" ht="20.149999999999999" customHeight="1">
      <c r="B3" s="3" t="s">
        <v>24</v>
      </c>
      <c r="C3" s="100" t="s">
        <v>1</v>
      </c>
      <c r="D3" s="100"/>
      <c r="E3" s="4">
        <f>COUNT(N9:N40)-COUNTIF(N9:N40,"=0")+COUNTIF(T9:T21,"FAIL")+COUNTIF(M36:M54,"FAIL")</f>
        <v>0</v>
      </c>
      <c r="F3" s="101" t="s">
        <v>2</v>
      </c>
      <c r="G3" s="101"/>
      <c r="H3" s="5" t="s">
        <v>3</v>
      </c>
    </row>
    <row r="4" spans="2:20" s="6" customFormat="1" ht="12.75" customHeight="1">
      <c r="B4" s="7"/>
      <c r="C4" s="8"/>
      <c r="K4" s="9"/>
      <c r="L4" s="9"/>
      <c r="O4" s="9"/>
      <c r="P4" s="9"/>
      <c r="Q4" s="9"/>
      <c r="S4" s="9"/>
    </row>
    <row r="5" spans="2:20" s="6" customFormat="1" ht="12.75" customHeight="1">
      <c r="B5" s="7"/>
      <c r="C5" s="8"/>
      <c r="K5" s="9" t="s">
        <v>4</v>
      </c>
      <c r="L5" s="9"/>
      <c r="O5" s="9"/>
      <c r="P5" s="9"/>
      <c r="Q5" s="9"/>
      <c r="S5" s="9"/>
    </row>
    <row r="6" spans="2:20" ht="18" customHeight="1">
      <c r="B6" s="32" t="s">
        <v>12</v>
      </c>
      <c r="C6" s="102" t="s">
        <v>47</v>
      </c>
      <c r="D6" s="103"/>
      <c r="E6" s="103"/>
      <c r="F6" s="103"/>
      <c r="G6" s="104"/>
      <c r="H6" s="105" t="s">
        <v>48</v>
      </c>
      <c r="I6" s="106"/>
      <c r="J6" s="107"/>
      <c r="K6" s="97" t="s">
        <v>49</v>
      </c>
      <c r="L6" s="33"/>
      <c r="M6" s="92" t="s">
        <v>43</v>
      </c>
      <c r="N6" s="92" t="s">
        <v>5</v>
      </c>
      <c r="O6" s="33"/>
      <c r="P6" s="93" t="s">
        <v>59</v>
      </c>
      <c r="Q6" s="95" t="s">
        <v>60</v>
      </c>
      <c r="R6" s="97" t="s">
        <v>54</v>
      </c>
      <c r="S6" s="33"/>
      <c r="T6" s="92" t="s">
        <v>61</v>
      </c>
    </row>
    <row r="7" spans="2:20" ht="51" customHeight="1">
      <c r="B7" s="35" t="s">
        <v>13</v>
      </c>
      <c r="C7" s="68" t="s">
        <v>50</v>
      </c>
      <c r="D7" s="68" t="s">
        <v>51</v>
      </c>
      <c r="E7" s="68" t="s">
        <v>52</v>
      </c>
      <c r="F7" s="68" t="s">
        <v>53</v>
      </c>
      <c r="G7" s="67" t="s">
        <v>54</v>
      </c>
      <c r="H7" s="68" t="s">
        <v>55</v>
      </c>
      <c r="I7" s="68" t="s">
        <v>56</v>
      </c>
      <c r="J7" s="67" t="s">
        <v>57</v>
      </c>
      <c r="K7" s="108"/>
      <c r="L7" s="33"/>
      <c r="M7" s="92"/>
      <c r="N7" s="92"/>
      <c r="O7" s="33"/>
      <c r="P7" s="94"/>
      <c r="Q7" s="96"/>
      <c r="R7" s="98"/>
      <c r="S7" s="33"/>
      <c r="T7" s="92"/>
    </row>
    <row r="8" spans="2:20" s="37" customFormat="1" ht="16" customHeight="1">
      <c r="B8" s="36" t="s">
        <v>46</v>
      </c>
    </row>
    <row r="9" spans="2:20" s="37" customFormat="1" ht="16" customHeight="1">
      <c r="B9" s="38" t="s">
        <v>44</v>
      </c>
      <c r="C9" s="51">
        <v>363</v>
      </c>
      <c r="D9" s="51">
        <v>1150</v>
      </c>
      <c r="E9" s="51">
        <v>887</v>
      </c>
      <c r="F9" s="51">
        <v>280</v>
      </c>
      <c r="G9" s="53">
        <f>SUM(C9:F9)</f>
        <v>2680</v>
      </c>
      <c r="H9" s="51">
        <v>175</v>
      </c>
      <c r="I9" s="51">
        <v>0</v>
      </c>
      <c r="J9" s="53">
        <f>SUM(H9:I9)</f>
        <v>175</v>
      </c>
      <c r="K9" s="41">
        <f>SUM(G9,J9)</f>
        <v>2855</v>
      </c>
      <c r="M9" s="54">
        <v>2855</v>
      </c>
      <c r="N9" s="54">
        <f>M9-K9</f>
        <v>0</v>
      </c>
      <c r="P9" s="51">
        <v>0</v>
      </c>
      <c r="Q9" s="51">
        <v>2680</v>
      </c>
      <c r="R9" s="41">
        <f>SUM(P9:Q9)</f>
        <v>2680</v>
      </c>
      <c r="T9" s="57" t="str">
        <f>IF(R9=G9, "PASS", "FAIL")</f>
        <v>PASS</v>
      </c>
    </row>
    <row r="10" spans="2:20" s="37" customFormat="1" ht="16" customHeight="1">
      <c r="B10" s="38" t="s">
        <v>83</v>
      </c>
      <c r="C10" s="40"/>
      <c r="D10" s="40"/>
      <c r="E10" s="40"/>
      <c r="F10" s="40"/>
      <c r="G10" s="40"/>
      <c r="H10" s="40"/>
      <c r="I10" s="40"/>
      <c r="J10" s="40"/>
      <c r="K10" s="40"/>
      <c r="M10" s="55"/>
      <c r="N10" s="56"/>
      <c r="P10" s="40"/>
      <c r="Q10" s="40"/>
      <c r="R10" s="39"/>
      <c r="T10" s="60"/>
    </row>
    <row r="11" spans="2:20" s="37" customFormat="1" ht="16" customHeight="1">
      <c r="B11" s="38" t="s">
        <v>79</v>
      </c>
      <c r="C11" s="51">
        <v>-78</v>
      </c>
      <c r="D11" s="51">
        <v>-73</v>
      </c>
      <c r="E11" s="51">
        <v>-55</v>
      </c>
      <c r="F11" s="51">
        <v>-536</v>
      </c>
      <c r="G11" s="53">
        <f>SUM(C11:F11)</f>
        <v>-742</v>
      </c>
      <c r="H11" s="51">
        <v>-122</v>
      </c>
      <c r="I11" s="51">
        <v>0</v>
      </c>
      <c r="J11" s="53">
        <f>SUM(H11:I11)</f>
        <v>-122</v>
      </c>
      <c r="K11" s="41">
        <f>SUM(G11,J11)</f>
        <v>-864</v>
      </c>
      <c r="M11" s="54">
        <v>-864</v>
      </c>
      <c r="N11" s="54">
        <f>M11-K11</f>
        <v>0</v>
      </c>
      <c r="P11" s="51">
        <v>0</v>
      </c>
      <c r="Q11" s="51">
        <v>-742</v>
      </c>
      <c r="R11" s="41">
        <f>SUM(P11:Q11)</f>
        <v>-742</v>
      </c>
      <c r="T11" s="57" t="str">
        <f>IF(R11=G11, "PASS", "FAIL")</f>
        <v>PASS</v>
      </c>
    </row>
    <row r="12" spans="2:20" s="37" customFormat="1" ht="16" customHeight="1">
      <c r="B12" s="38" t="s">
        <v>80</v>
      </c>
      <c r="C12" s="51">
        <v>20163</v>
      </c>
      <c r="D12" s="51">
        <v>65458</v>
      </c>
      <c r="E12" s="51">
        <v>64317</v>
      </c>
      <c r="F12" s="51">
        <v>24175</v>
      </c>
      <c r="G12" s="53">
        <f>SUM(C12:F12)</f>
        <v>174113</v>
      </c>
      <c r="H12" s="51">
        <v>3188</v>
      </c>
      <c r="I12" s="51">
        <v>0</v>
      </c>
      <c r="J12" s="53">
        <f>SUM(H12:I12)</f>
        <v>3188</v>
      </c>
      <c r="K12" s="41">
        <f>SUM(G12,J12)</f>
        <v>177301</v>
      </c>
      <c r="M12" s="54">
        <f>M13-SUM(M9,M11)</f>
        <v>177301</v>
      </c>
      <c r="N12" s="54">
        <f>M12-K12</f>
        <v>0</v>
      </c>
      <c r="P12" s="51">
        <v>121879</v>
      </c>
      <c r="Q12" s="51">
        <v>52234</v>
      </c>
      <c r="R12" s="41">
        <f>SUM(P12:Q12)</f>
        <v>174113</v>
      </c>
      <c r="T12" s="57" t="str">
        <f>IF(R12=G12, "PASS", "FAIL")</f>
        <v>PASS</v>
      </c>
    </row>
    <row r="13" spans="2:20" s="37" customFormat="1" ht="16" customHeight="1">
      <c r="B13" s="42" t="s">
        <v>6</v>
      </c>
      <c r="C13" s="41">
        <f t="shared" ref="C13:K13" si="0">SUM(C9,C11:C12)</f>
        <v>20448</v>
      </c>
      <c r="D13" s="41">
        <f t="shared" si="0"/>
        <v>66535</v>
      </c>
      <c r="E13" s="41">
        <f t="shared" si="0"/>
        <v>65149</v>
      </c>
      <c r="F13" s="41">
        <f t="shared" si="0"/>
        <v>23919</v>
      </c>
      <c r="G13" s="41">
        <f t="shared" si="0"/>
        <v>176051</v>
      </c>
      <c r="H13" s="41">
        <f t="shared" si="0"/>
        <v>3241</v>
      </c>
      <c r="I13" s="41">
        <f t="shared" si="0"/>
        <v>0</v>
      </c>
      <c r="J13" s="41">
        <f t="shared" si="0"/>
        <v>3241</v>
      </c>
      <c r="K13" s="41">
        <f t="shared" si="0"/>
        <v>179292</v>
      </c>
      <c r="M13" s="45">
        <v>179292</v>
      </c>
      <c r="N13" s="45">
        <f>M13-K13</f>
        <v>0</v>
      </c>
      <c r="P13" s="41">
        <f>SUM(P9,P11:P12)</f>
        <v>121879</v>
      </c>
      <c r="Q13" s="41">
        <f>SUM(Q9,Q11:Q12)</f>
        <v>54172</v>
      </c>
      <c r="R13" s="41">
        <f>SUM(R9,R11:R12)</f>
        <v>176051</v>
      </c>
    </row>
    <row r="14" spans="2:20" s="37" customFormat="1" ht="12.75" customHeight="1"/>
    <row r="15" spans="2:20" s="37" customFormat="1" ht="16" customHeight="1">
      <c r="B15" s="42" t="s">
        <v>81</v>
      </c>
      <c r="C15" s="41">
        <f t="shared" ref="C15:K15" si="1">C13+C18</f>
        <v>20417</v>
      </c>
      <c r="D15" s="41">
        <f t="shared" si="1"/>
        <v>66202</v>
      </c>
      <c r="E15" s="41">
        <f t="shared" si="1"/>
        <v>65029</v>
      </c>
      <c r="F15" s="41">
        <f t="shared" si="1"/>
        <v>23637</v>
      </c>
      <c r="G15" s="41">
        <f t="shared" si="1"/>
        <v>175285</v>
      </c>
      <c r="H15" s="41">
        <f t="shared" si="1"/>
        <v>3241</v>
      </c>
      <c r="I15" s="41">
        <f t="shared" si="1"/>
        <v>0</v>
      </c>
      <c r="J15" s="41">
        <f t="shared" si="1"/>
        <v>3241</v>
      </c>
      <c r="K15" s="41">
        <f t="shared" si="1"/>
        <v>178526</v>
      </c>
      <c r="P15" s="41">
        <f>P13+P18</f>
        <v>121879</v>
      </c>
      <c r="Q15" s="41">
        <f>Q13+Q18</f>
        <v>53406</v>
      </c>
      <c r="R15" s="41">
        <f>R13+R18</f>
        <v>175285</v>
      </c>
    </row>
    <row r="16" spans="2:20" s="37" customFormat="1" ht="12.75" customHeight="1"/>
    <row r="17" spans="2:22" s="37" customFormat="1" ht="16" customHeight="1">
      <c r="B17" s="36" t="s">
        <v>45</v>
      </c>
    </row>
    <row r="18" spans="2:22" s="37" customFormat="1" ht="16" customHeight="1">
      <c r="B18" s="38" t="s">
        <v>76</v>
      </c>
      <c r="C18" s="51">
        <v>-31</v>
      </c>
      <c r="D18" s="51">
        <v>-333</v>
      </c>
      <c r="E18" s="51">
        <v>-120</v>
      </c>
      <c r="F18" s="51">
        <v>-282</v>
      </c>
      <c r="G18" s="53">
        <f>SUM(C18:F18)</f>
        <v>-766</v>
      </c>
      <c r="H18" s="51">
        <v>0</v>
      </c>
      <c r="I18" s="51">
        <v>0</v>
      </c>
      <c r="J18" s="53">
        <f>SUM(H18:I18)</f>
        <v>0</v>
      </c>
      <c r="K18" s="41">
        <f>SUM(G18,J18)</f>
        <v>-766</v>
      </c>
      <c r="M18" s="54">
        <v>-766</v>
      </c>
      <c r="N18" s="54">
        <f>M18-K18</f>
        <v>0</v>
      </c>
      <c r="P18" s="51">
        <v>0</v>
      </c>
      <c r="Q18" s="51">
        <v>-766</v>
      </c>
      <c r="R18" s="41">
        <f>SUM(P18:Q18)</f>
        <v>-766</v>
      </c>
      <c r="T18" s="57" t="str">
        <f>IF(R18=G18, "PASS", "FAIL")</f>
        <v>PASS</v>
      </c>
    </row>
    <row r="19" spans="2:22" s="37" customFormat="1" ht="16" customHeight="1">
      <c r="B19" s="65" t="s">
        <v>77</v>
      </c>
      <c r="C19" s="40"/>
      <c r="D19" s="40"/>
      <c r="E19" s="40"/>
      <c r="F19" s="40"/>
      <c r="G19" s="40"/>
      <c r="H19" s="40"/>
      <c r="I19" s="40"/>
      <c r="J19" s="40"/>
      <c r="K19" s="39"/>
      <c r="M19" s="55"/>
      <c r="N19" s="55"/>
      <c r="P19" s="40"/>
      <c r="Q19" s="40"/>
      <c r="R19" s="39"/>
      <c r="T19" s="61"/>
    </row>
    <row r="20" spans="2:22" s="37" customFormat="1" ht="16" customHeight="1">
      <c r="B20" s="38" t="s">
        <v>70</v>
      </c>
      <c r="C20" s="51">
        <v>0</v>
      </c>
      <c r="D20" s="51">
        <v>0</v>
      </c>
      <c r="E20" s="51">
        <v>0</v>
      </c>
      <c r="F20" s="51">
        <v>0</v>
      </c>
      <c r="G20" s="53">
        <f>SUM(C20:F20)</f>
        <v>0</v>
      </c>
      <c r="H20" s="51">
        <v>0</v>
      </c>
      <c r="I20" s="51">
        <v>0</v>
      </c>
      <c r="J20" s="53">
        <f>SUM(H20:I20)</f>
        <v>0</v>
      </c>
      <c r="K20" s="41">
        <f>SUM(G20,J20)</f>
        <v>0</v>
      </c>
      <c r="M20" s="54">
        <v>0</v>
      </c>
      <c r="N20" s="54">
        <f>M20-K20</f>
        <v>0</v>
      </c>
      <c r="P20" s="51">
        <v>0</v>
      </c>
      <c r="Q20" s="51">
        <v>0</v>
      </c>
      <c r="R20" s="41">
        <f>SUM(P20:Q20)</f>
        <v>0</v>
      </c>
      <c r="T20" s="57" t="str">
        <f>IF(R20=G20, "PASS", "FAIL")</f>
        <v>PASS</v>
      </c>
    </row>
    <row r="21" spans="2:22" s="37" customFormat="1" ht="16" customHeight="1">
      <c r="B21" s="38" t="s">
        <v>82</v>
      </c>
      <c r="C21" s="51">
        <v>-11039</v>
      </c>
      <c r="D21" s="51">
        <v>-4000</v>
      </c>
      <c r="E21" s="51">
        <v>-2465</v>
      </c>
      <c r="F21" s="51">
        <v>-251</v>
      </c>
      <c r="G21" s="53">
        <f>SUM(C21:F21)</f>
        <v>-17755</v>
      </c>
      <c r="H21" s="51">
        <v>-240</v>
      </c>
      <c r="I21" s="51">
        <v>0</v>
      </c>
      <c r="J21" s="53">
        <f>SUM(H21:I21)</f>
        <v>-240</v>
      </c>
      <c r="K21" s="41">
        <f>SUM(G21,J21)</f>
        <v>-17995</v>
      </c>
      <c r="M21" s="54">
        <f>M22-M18-M20</f>
        <v>-17995</v>
      </c>
      <c r="N21" s="54">
        <f>M21-K21</f>
        <v>0</v>
      </c>
      <c r="P21" s="51">
        <v>0</v>
      </c>
      <c r="Q21" s="51">
        <v>-17755</v>
      </c>
      <c r="R21" s="41">
        <f>SUM(P21:Q21)</f>
        <v>-17755</v>
      </c>
      <c r="T21" s="57" t="str">
        <f>IF(R21=G21, "PASS", "FAIL")</f>
        <v>PASS</v>
      </c>
    </row>
    <row r="22" spans="2:22" s="37" customFormat="1" ht="16" customHeight="1">
      <c r="B22" s="42" t="s">
        <v>9</v>
      </c>
      <c r="C22" s="41">
        <f t="shared" ref="C22:K22" si="2">SUM(C18,C20:C21)</f>
        <v>-11070</v>
      </c>
      <c r="D22" s="41">
        <f t="shared" si="2"/>
        <v>-4333</v>
      </c>
      <c r="E22" s="41">
        <f t="shared" si="2"/>
        <v>-2585</v>
      </c>
      <c r="F22" s="41">
        <f t="shared" si="2"/>
        <v>-533</v>
      </c>
      <c r="G22" s="41">
        <f t="shared" si="2"/>
        <v>-18521</v>
      </c>
      <c r="H22" s="41">
        <f t="shared" si="2"/>
        <v>-240</v>
      </c>
      <c r="I22" s="41">
        <f t="shared" si="2"/>
        <v>0</v>
      </c>
      <c r="J22" s="41">
        <f t="shared" si="2"/>
        <v>-240</v>
      </c>
      <c r="K22" s="41">
        <f t="shared" si="2"/>
        <v>-18761</v>
      </c>
      <c r="M22" s="45">
        <v>-18761</v>
      </c>
      <c r="N22" s="45">
        <f>M22-K22</f>
        <v>0</v>
      </c>
      <c r="P22" s="41">
        <f>SUM(P18,P20:P21)</f>
        <v>0</v>
      </c>
      <c r="Q22" s="41">
        <f>SUM(Q18,Q20:Q21)</f>
        <v>-18521</v>
      </c>
      <c r="R22" s="41">
        <f>SUM(R18,R20:R21)</f>
        <v>-18521</v>
      </c>
    </row>
    <row r="23" spans="2:22" s="37" customFormat="1" ht="12.75" customHeight="1"/>
    <row r="24" spans="2:22" s="37" customFormat="1" ht="16" customHeight="1">
      <c r="B24" s="42" t="s">
        <v>78</v>
      </c>
      <c r="C24" s="41">
        <f t="shared" ref="C24:K24" si="3">C22-C18</f>
        <v>-11039</v>
      </c>
      <c r="D24" s="41">
        <f t="shared" si="3"/>
        <v>-4000</v>
      </c>
      <c r="E24" s="41">
        <f t="shared" si="3"/>
        <v>-2465</v>
      </c>
      <c r="F24" s="41">
        <f t="shared" si="3"/>
        <v>-251</v>
      </c>
      <c r="G24" s="41">
        <f t="shared" si="3"/>
        <v>-17755</v>
      </c>
      <c r="H24" s="41">
        <f t="shared" si="3"/>
        <v>-240</v>
      </c>
      <c r="I24" s="41">
        <f t="shared" si="3"/>
        <v>0</v>
      </c>
      <c r="J24" s="41">
        <f t="shared" si="3"/>
        <v>-240</v>
      </c>
      <c r="K24" s="41">
        <f t="shared" si="3"/>
        <v>-17995</v>
      </c>
      <c r="P24" s="41">
        <f>P22-P18</f>
        <v>0</v>
      </c>
      <c r="Q24" s="41">
        <f>Q22-Q18</f>
        <v>-17755</v>
      </c>
      <c r="R24" s="41">
        <f>R22-R18</f>
        <v>-17755</v>
      </c>
    </row>
    <row r="25" spans="2:22" s="37" customFormat="1" ht="12.75" customHeight="1"/>
    <row r="26" spans="2:22" s="37" customFormat="1" ht="16" customHeight="1">
      <c r="B26" s="43" t="s">
        <v>7</v>
      </c>
      <c r="C26" s="44">
        <f t="shared" ref="C26:K26" si="4">C13+C22</f>
        <v>9378</v>
      </c>
      <c r="D26" s="44">
        <f t="shared" si="4"/>
        <v>62202</v>
      </c>
      <c r="E26" s="44">
        <f t="shared" si="4"/>
        <v>62564</v>
      </c>
      <c r="F26" s="44">
        <f t="shared" si="4"/>
        <v>23386</v>
      </c>
      <c r="G26" s="44">
        <f t="shared" si="4"/>
        <v>157530</v>
      </c>
      <c r="H26" s="44">
        <f t="shared" si="4"/>
        <v>3001</v>
      </c>
      <c r="I26" s="44">
        <f t="shared" si="4"/>
        <v>0</v>
      </c>
      <c r="J26" s="44">
        <f t="shared" si="4"/>
        <v>3001</v>
      </c>
      <c r="K26" s="44">
        <f t="shared" si="4"/>
        <v>160531</v>
      </c>
      <c r="M26" s="45">
        <v>160531</v>
      </c>
      <c r="N26" s="45">
        <f>M26-K26</f>
        <v>0</v>
      </c>
      <c r="P26" s="44">
        <f>P13+P22</f>
        <v>121879</v>
      </c>
      <c r="Q26" s="44">
        <f>Q13+Q22</f>
        <v>35651</v>
      </c>
      <c r="R26" s="44">
        <f>R13+R22</f>
        <v>157530</v>
      </c>
    </row>
    <row r="27" spans="2:22" s="37" customFormat="1" ht="12.75" customHeight="1"/>
    <row r="28" spans="2:22" s="37" customFormat="1" ht="16" customHeight="1">
      <c r="B28" s="34" t="s">
        <v>58</v>
      </c>
    </row>
    <row r="29" spans="2:22" s="37" customFormat="1" ht="16" customHeight="1">
      <c r="B29" s="46" t="s">
        <v>90</v>
      </c>
      <c r="C29" s="47">
        <v>16983</v>
      </c>
      <c r="D29" s="47">
        <v>60972</v>
      </c>
      <c r="E29" s="47">
        <v>62876</v>
      </c>
      <c r="F29" s="47">
        <v>21166</v>
      </c>
      <c r="G29" s="47">
        <v>161997</v>
      </c>
      <c r="H29" s="47">
        <v>3202</v>
      </c>
      <c r="I29" s="47">
        <v>0</v>
      </c>
      <c r="J29" s="47">
        <v>3202</v>
      </c>
      <c r="K29" s="47">
        <v>165199</v>
      </c>
      <c r="P29" s="47">
        <v>112144</v>
      </c>
      <c r="Q29" s="47">
        <v>49853</v>
      </c>
      <c r="R29" s="47">
        <v>161997</v>
      </c>
    </row>
    <row r="30" spans="2:22" s="37" customFormat="1" ht="16" customHeight="1">
      <c r="B30" s="46" t="s">
        <v>91</v>
      </c>
      <c r="C30" s="47">
        <v>-3877</v>
      </c>
      <c r="D30" s="47">
        <v>-4692</v>
      </c>
      <c r="E30" s="47">
        <v>-2854</v>
      </c>
      <c r="F30" s="47">
        <v>-674</v>
      </c>
      <c r="G30" s="47">
        <v>-12097</v>
      </c>
      <c r="H30" s="47">
        <v>-243</v>
      </c>
      <c r="I30" s="47">
        <v>0</v>
      </c>
      <c r="J30" s="47">
        <v>-243</v>
      </c>
      <c r="K30" s="47">
        <v>-12340</v>
      </c>
      <c r="P30" s="47">
        <v>0</v>
      </c>
      <c r="Q30" s="47">
        <v>-12097</v>
      </c>
      <c r="R30" s="47">
        <v>-12097</v>
      </c>
    </row>
    <row r="31" spans="2:22" s="37" customFormat="1" ht="16" customHeight="1">
      <c r="B31" s="46" t="s">
        <v>92</v>
      </c>
      <c r="C31" s="47">
        <v>13106</v>
      </c>
      <c r="D31" s="47">
        <v>56280</v>
      </c>
      <c r="E31" s="47">
        <v>60022</v>
      </c>
      <c r="F31" s="47">
        <v>20492</v>
      </c>
      <c r="G31" s="47">
        <v>149900</v>
      </c>
      <c r="H31" s="47">
        <v>2959</v>
      </c>
      <c r="I31" s="47">
        <v>0</v>
      </c>
      <c r="J31" s="47">
        <v>2959</v>
      </c>
      <c r="K31" s="47">
        <v>152859</v>
      </c>
      <c r="P31" s="47">
        <v>112144</v>
      </c>
      <c r="Q31" s="47">
        <v>37756</v>
      </c>
      <c r="R31" s="47">
        <v>149900</v>
      </c>
    </row>
    <row r="32" spans="2:22" s="1" customFormat="1" ht="12.75" customHeight="1">
      <c r="B32" s="16"/>
      <c r="C32" s="31">
        <v>2</v>
      </c>
      <c r="D32" s="31">
        <f t="shared" ref="D32:K32" si="5">C32+1</f>
        <v>3</v>
      </c>
      <c r="E32" s="31">
        <f t="shared" si="5"/>
        <v>4</v>
      </c>
      <c r="F32" s="31">
        <f t="shared" si="5"/>
        <v>5</v>
      </c>
      <c r="G32" s="31">
        <f t="shared" si="5"/>
        <v>6</v>
      </c>
      <c r="H32" s="31">
        <f t="shared" si="5"/>
        <v>7</v>
      </c>
      <c r="I32" s="31">
        <f t="shared" si="5"/>
        <v>8</v>
      </c>
      <c r="J32" s="31">
        <f t="shared" si="5"/>
        <v>9</v>
      </c>
      <c r="K32" s="31">
        <f t="shared" si="5"/>
        <v>10</v>
      </c>
      <c r="L32" s="17"/>
      <c r="M32" s="18"/>
      <c r="N32" s="19"/>
      <c r="O32" s="17"/>
      <c r="P32" s="31">
        <v>12</v>
      </c>
      <c r="Q32" s="31">
        <f>P32+1</f>
        <v>13</v>
      </c>
      <c r="R32" s="31">
        <f>Q32+1</f>
        <v>14</v>
      </c>
      <c r="S32" s="17"/>
      <c r="T32" s="20"/>
      <c r="U32" s="21"/>
      <c r="V32" s="21"/>
    </row>
    <row r="33" spans="2:19" s="1" customFormat="1" ht="18" customHeight="1">
      <c r="B33" s="22" t="s">
        <v>69</v>
      </c>
      <c r="C33" s="23"/>
      <c r="D33" s="23"/>
      <c r="E33" s="23"/>
      <c r="F33" s="23"/>
      <c r="G33" s="23"/>
      <c r="H33" s="23"/>
      <c r="I33" s="23"/>
      <c r="J33" s="23"/>
      <c r="K33" s="23"/>
      <c r="L33" s="23"/>
      <c r="O33" s="23"/>
      <c r="P33" s="23"/>
      <c r="Q33" s="23"/>
      <c r="R33" s="23"/>
      <c r="S33" s="23"/>
    </row>
    <row r="34" spans="2:19" s="1" customFormat="1" ht="6" customHeight="1">
      <c r="B34" s="24"/>
      <c r="C34" s="23"/>
      <c r="D34" s="23"/>
      <c r="E34" s="23"/>
      <c r="F34" s="23"/>
      <c r="G34" s="23"/>
      <c r="H34" s="23"/>
      <c r="I34" s="23"/>
      <c r="J34" s="23"/>
      <c r="K34" s="23"/>
      <c r="L34" s="23"/>
      <c r="M34" s="23"/>
      <c r="N34" s="29"/>
      <c r="O34" s="12"/>
    </row>
    <row r="35" spans="2:19" s="1" customFormat="1" ht="16" customHeight="1">
      <c r="B35" s="27" t="s">
        <v>71</v>
      </c>
      <c r="C35" s="28"/>
      <c r="D35" s="23"/>
      <c r="E35" s="23"/>
      <c r="F35" s="23"/>
      <c r="G35" s="23"/>
      <c r="H35" s="23"/>
      <c r="I35" s="23"/>
      <c r="J35" s="23"/>
      <c r="K35" s="23"/>
      <c r="L35" s="23"/>
      <c r="M35" s="26"/>
      <c r="N35" s="23"/>
      <c r="O35" s="23"/>
    </row>
    <row r="36" spans="2:19" s="37" customFormat="1" ht="16" customHeight="1">
      <c r="B36" s="38" t="s">
        <v>71</v>
      </c>
      <c r="C36" s="51">
        <v>0</v>
      </c>
      <c r="D36" s="51">
        <v>0</v>
      </c>
      <c r="E36" s="51">
        <v>0</v>
      </c>
      <c r="F36" s="40"/>
      <c r="G36" s="40"/>
      <c r="H36" s="40"/>
      <c r="I36" s="40"/>
      <c r="J36" s="40"/>
      <c r="K36" s="40"/>
      <c r="M36" s="57" t="s">
        <v>142</v>
      </c>
    </row>
    <row r="37" spans="2:19" s="1" customFormat="1" ht="6" customHeight="1">
      <c r="B37" s="24"/>
      <c r="C37" s="23"/>
      <c r="D37" s="23"/>
      <c r="E37" s="23"/>
      <c r="F37" s="23"/>
      <c r="G37" s="23"/>
      <c r="H37" s="23"/>
      <c r="I37" s="23"/>
      <c r="J37" s="23"/>
      <c r="K37" s="23"/>
      <c r="L37" s="23"/>
      <c r="M37" s="23"/>
      <c r="N37" s="29"/>
      <c r="O37" s="12"/>
    </row>
    <row r="38" spans="2:19" s="1" customFormat="1" ht="16" customHeight="1">
      <c r="B38" s="27" t="s">
        <v>84</v>
      </c>
      <c r="C38" s="28"/>
      <c r="D38" s="23"/>
      <c r="E38" s="23"/>
      <c r="F38" s="23"/>
      <c r="G38" s="23"/>
      <c r="H38" s="23"/>
      <c r="I38" s="23"/>
      <c r="J38" s="23"/>
      <c r="K38" s="23"/>
      <c r="L38" s="23"/>
      <c r="M38" s="26"/>
      <c r="N38" s="23"/>
      <c r="O38" s="23"/>
    </row>
    <row r="39" spans="2:19" s="37" customFormat="1" ht="16" customHeight="1">
      <c r="B39" s="38" t="s">
        <v>85</v>
      </c>
      <c r="C39" s="51">
        <v>776</v>
      </c>
      <c r="D39" s="51">
        <v>40030</v>
      </c>
      <c r="E39" s="51">
        <v>39203</v>
      </c>
      <c r="F39" s="51">
        <v>13082</v>
      </c>
      <c r="G39" s="53">
        <f t="shared" ref="G39:G44" si="6">SUM(C39:F39)</f>
        <v>93091</v>
      </c>
      <c r="H39" s="51">
        <v>0</v>
      </c>
      <c r="I39" s="51">
        <v>0</v>
      </c>
      <c r="J39" s="53">
        <f>SUM(H39:I39)</f>
        <v>0</v>
      </c>
      <c r="K39" s="41">
        <f>G39+J39</f>
        <v>93091</v>
      </c>
      <c r="M39" s="54">
        <v>93091</v>
      </c>
      <c r="N39" s="54">
        <f>M39-K39</f>
        <v>0</v>
      </c>
    </row>
    <row r="40" spans="2:19" s="37" customFormat="1" ht="16" customHeight="1">
      <c r="B40" s="38" t="s">
        <v>88</v>
      </c>
      <c r="C40" s="51">
        <v>15289</v>
      </c>
      <c r="D40" s="51">
        <v>9088</v>
      </c>
      <c r="E40" s="51">
        <v>6146</v>
      </c>
      <c r="F40" s="51">
        <v>2619</v>
      </c>
      <c r="G40" s="53">
        <f t="shared" si="6"/>
        <v>33142</v>
      </c>
      <c r="H40" s="51">
        <v>2176</v>
      </c>
      <c r="I40" s="51">
        <v>0</v>
      </c>
      <c r="J40" s="53">
        <f>SUM(H40:I40)</f>
        <v>2176</v>
      </c>
      <c r="K40" s="41">
        <f>G40+J40</f>
        <v>35318</v>
      </c>
      <c r="M40" s="54">
        <v>35318</v>
      </c>
      <c r="N40" s="54">
        <f>M40-K40</f>
        <v>0</v>
      </c>
    </row>
    <row r="41" spans="2:19" s="37" customFormat="1" ht="16" customHeight="1">
      <c r="B41" s="38" t="s">
        <v>86</v>
      </c>
      <c r="C41" s="51">
        <v>0</v>
      </c>
      <c r="D41" s="51">
        <v>760</v>
      </c>
      <c r="E41" s="51">
        <v>1974</v>
      </c>
      <c r="F41" s="51">
        <v>1544</v>
      </c>
      <c r="G41" s="53">
        <f t="shared" si="6"/>
        <v>4278</v>
      </c>
      <c r="H41" s="40"/>
      <c r="I41" s="40"/>
      <c r="J41" s="40"/>
      <c r="K41" s="41">
        <f>G41</f>
        <v>4278</v>
      </c>
    </row>
    <row r="42" spans="2:19" s="37" customFormat="1" ht="16" customHeight="1">
      <c r="B42" s="38" t="s">
        <v>62</v>
      </c>
      <c r="C42" s="51">
        <v>364</v>
      </c>
      <c r="D42" s="51">
        <v>3756</v>
      </c>
      <c r="E42" s="51">
        <v>1892</v>
      </c>
      <c r="F42" s="51">
        <v>81</v>
      </c>
      <c r="G42" s="53">
        <f t="shared" si="6"/>
        <v>6093</v>
      </c>
      <c r="H42" s="40"/>
      <c r="I42" s="40"/>
      <c r="J42" s="40"/>
      <c r="K42" s="41">
        <f>G42</f>
        <v>6093</v>
      </c>
    </row>
    <row r="43" spans="2:19" s="37" customFormat="1" ht="16" customHeight="1">
      <c r="B43" s="38" t="s">
        <v>63</v>
      </c>
      <c r="C43" s="51">
        <v>0</v>
      </c>
      <c r="D43" s="51">
        <v>0</v>
      </c>
      <c r="E43" s="51">
        <v>0</v>
      </c>
      <c r="F43" s="51">
        <v>23386</v>
      </c>
      <c r="G43" s="53">
        <f t="shared" si="6"/>
        <v>23386</v>
      </c>
      <c r="H43" s="40"/>
      <c r="I43" s="40"/>
      <c r="J43" s="40"/>
      <c r="K43" s="41">
        <f>G43</f>
        <v>23386</v>
      </c>
      <c r="M43" s="30" t="str">
        <f>IF(OR(SUM(C43:E43)&gt;P13, F43&gt;F13), "FAIL", "PASS")</f>
        <v>PASS</v>
      </c>
      <c r="N43" s="25"/>
    </row>
    <row r="44" spans="2:19" s="37" customFormat="1" ht="16" customHeight="1">
      <c r="B44" s="38" t="s">
        <v>64</v>
      </c>
      <c r="C44" s="51">
        <v>0</v>
      </c>
      <c r="D44" s="51">
        <v>598</v>
      </c>
      <c r="E44" s="51">
        <v>0</v>
      </c>
      <c r="F44" s="51">
        <v>0</v>
      </c>
      <c r="G44" s="53">
        <f t="shared" si="6"/>
        <v>598</v>
      </c>
      <c r="H44" s="40"/>
      <c r="I44" s="40"/>
      <c r="J44" s="40"/>
      <c r="K44" s="41">
        <f>G44</f>
        <v>598</v>
      </c>
      <c r="M44" s="62"/>
    </row>
    <row r="45" spans="2:19" s="1" customFormat="1" ht="6" customHeight="1">
      <c r="B45" s="24"/>
      <c r="C45" s="23"/>
      <c r="D45" s="23"/>
      <c r="E45" s="23"/>
      <c r="F45" s="23"/>
      <c r="G45" s="23"/>
      <c r="H45" s="23"/>
      <c r="I45" s="23"/>
      <c r="J45" s="23"/>
      <c r="K45" s="23"/>
      <c r="L45" s="23"/>
      <c r="M45" s="23"/>
      <c r="N45" s="29"/>
      <c r="O45" s="12"/>
    </row>
    <row r="46" spans="2:19" s="1" customFormat="1" ht="16" customHeight="1">
      <c r="B46" s="27" t="s">
        <v>45</v>
      </c>
      <c r="C46" s="28"/>
      <c r="D46" s="23"/>
      <c r="E46" s="23"/>
      <c r="F46" s="23"/>
      <c r="G46" s="23"/>
      <c r="H46" s="23"/>
      <c r="I46" s="23"/>
      <c r="J46" s="23"/>
      <c r="K46" s="23"/>
      <c r="L46" s="23"/>
      <c r="M46" s="26"/>
      <c r="N46" s="23"/>
      <c r="O46" s="23"/>
    </row>
    <row r="47" spans="2:19" s="37" customFormat="1" ht="16" customHeight="1">
      <c r="B47" s="38" t="s">
        <v>62</v>
      </c>
      <c r="C47" s="51">
        <v>-66</v>
      </c>
      <c r="D47" s="51">
        <v>-651</v>
      </c>
      <c r="E47" s="51">
        <v>-948</v>
      </c>
      <c r="F47" s="51">
        <v>-9</v>
      </c>
      <c r="G47" s="53">
        <f>SUM(C47:F47)</f>
        <v>-1674</v>
      </c>
      <c r="H47" s="40"/>
      <c r="I47" s="40"/>
      <c r="J47" s="40"/>
      <c r="K47" s="41">
        <f>G47</f>
        <v>-1674</v>
      </c>
      <c r="M47" s="30" t="s">
        <v>142</v>
      </c>
      <c r="N47" s="25"/>
    </row>
    <row r="48" spans="2:19" s="1" customFormat="1" ht="6" customHeight="1">
      <c r="B48" s="24"/>
      <c r="C48" s="23"/>
      <c r="D48" s="23"/>
      <c r="E48" s="23"/>
      <c r="F48" s="23"/>
      <c r="G48" s="23"/>
      <c r="H48" s="23"/>
      <c r="I48" s="23"/>
      <c r="J48" s="23"/>
      <c r="K48" s="23"/>
      <c r="L48" s="23"/>
      <c r="M48" s="23"/>
      <c r="N48" s="29"/>
      <c r="O48" s="12"/>
    </row>
    <row r="49" spans="2:20" s="1" customFormat="1" ht="16" customHeight="1">
      <c r="B49" s="27" t="s">
        <v>65</v>
      </c>
      <c r="C49" s="28"/>
      <c r="D49" s="23"/>
      <c r="E49" s="23"/>
      <c r="F49" s="23"/>
      <c r="G49" s="23"/>
      <c r="H49" s="23"/>
      <c r="I49" s="23"/>
      <c r="J49" s="23"/>
      <c r="K49" s="23"/>
      <c r="L49" s="23"/>
      <c r="M49" s="26"/>
      <c r="N49" s="23"/>
      <c r="O49" s="23"/>
    </row>
    <row r="50" spans="2:20" s="37" customFormat="1" ht="16" customHeight="1">
      <c r="B50" s="38" t="s">
        <v>66</v>
      </c>
      <c r="C50" s="51">
        <v>0</v>
      </c>
      <c r="D50" s="51">
        <v>4980</v>
      </c>
      <c r="E50" s="51">
        <v>0</v>
      </c>
      <c r="F50" s="51">
        <v>0</v>
      </c>
      <c r="G50" s="53">
        <f>SUM(C50:F50)</f>
        <v>4980</v>
      </c>
      <c r="H50" s="40"/>
      <c r="I50" s="40"/>
      <c r="J50" s="40"/>
      <c r="K50" s="41">
        <f>G50</f>
        <v>4980</v>
      </c>
      <c r="M50" s="30" t="str">
        <f>IF(AND(G44&gt;0, G50=0), "FAIL", "PASS")</f>
        <v>PASS</v>
      </c>
    </row>
    <row r="51" spans="2:20" s="37" customFormat="1" ht="16" customHeight="1">
      <c r="B51" s="46" t="s">
        <v>72</v>
      </c>
      <c r="C51" s="63" t="e">
        <f>(C44*1000)/C50</f>
        <v>#DIV/0!</v>
      </c>
      <c r="D51" s="63">
        <f>(D44*1000)/D50</f>
        <v>120.08032128514056</v>
      </c>
      <c r="E51" s="63" t="e">
        <f>(E44*1000)/E50</f>
        <v>#DIV/0!</v>
      </c>
      <c r="F51" s="63" t="e">
        <f>(F44*1000)/F50</f>
        <v>#DIV/0!</v>
      </c>
      <c r="G51" s="64">
        <f>(G44*1000)/G50</f>
        <v>120.08032128514056</v>
      </c>
      <c r="H51" s="40"/>
      <c r="I51" s="40"/>
      <c r="J51" s="40"/>
      <c r="K51" s="66">
        <f>(K44*1000)/K50</f>
        <v>120.08032128514056</v>
      </c>
    </row>
    <row r="52" spans="2:20" s="37" customFormat="1" ht="16" customHeight="1">
      <c r="B52" s="38" t="s">
        <v>67</v>
      </c>
      <c r="C52" s="51">
        <v>70473</v>
      </c>
      <c r="D52" s="51">
        <v>814872</v>
      </c>
      <c r="E52" s="51">
        <v>148772</v>
      </c>
      <c r="F52" s="51">
        <v>24423</v>
      </c>
      <c r="G52" s="53">
        <f>SUM(C52:F52)</f>
        <v>1058540</v>
      </c>
      <c r="H52" s="40"/>
      <c r="I52" s="40"/>
      <c r="J52" s="40"/>
      <c r="K52" s="41">
        <f>G52</f>
        <v>1058540</v>
      </c>
    </row>
    <row r="53" spans="2:20" s="37" customFormat="1" ht="16" customHeight="1">
      <c r="B53" s="38" t="s">
        <v>87</v>
      </c>
      <c r="C53" s="51">
        <v>33900</v>
      </c>
      <c r="D53" s="51">
        <v>274493</v>
      </c>
      <c r="E53" s="51">
        <v>488198</v>
      </c>
      <c r="F53" s="51">
        <v>0</v>
      </c>
      <c r="G53" s="53">
        <f>SUM(C53:F53)</f>
        <v>796591</v>
      </c>
      <c r="H53" s="40"/>
      <c r="I53" s="40"/>
      <c r="J53" s="40"/>
      <c r="K53" s="41">
        <f>G53</f>
        <v>796591</v>
      </c>
    </row>
    <row r="54" spans="2:20" s="37" customFormat="1" ht="16" customHeight="1">
      <c r="B54" s="52" t="s">
        <v>68</v>
      </c>
      <c r="C54" s="53">
        <f>SUM(C52:C53)</f>
        <v>104373</v>
      </c>
      <c r="D54" s="53">
        <f>SUM(D52:D53)</f>
        <v>1089365</v>
      </c>
      <c r="E54" s="53">
        <f>SUM(E52:E53)</f>
        <v>636970</v>
      </c>
      <c r="F54" s="53">
        <f>SUM(F52:F53)</f>
        <v>24423</v>
      </c>
      <c r="G54" s="53">
        <f>SUM(G52:G53)</f>
        <v>1855131</v>
      </c>
      <c r="H54" s="40"/>
      <c r="I54" s="40"/>
      <c r="J54" s="40"/>
      <c r="K54" s="41">
        <f>SUM(K52:K53)</f>
        <v>1855131</v>
      </c>
      <c r="M54" s="30" t="str">
        <f>IF(AND(G42&gt;0, G54=0), "FAIL", "PASS")</f>
        <v>PASS</v>
      </c>
    </row>
    <row r="55" spans="2:20" s="37" customFormat="1" ht="16" customHeight="1">
      <c r="B55" s="46" t="s">
        <v>73</v>
      </c>
      <c r="C55" s="63">
        <f>(C42*1000)/C54</f>
        <v>3.4874919758941489</v>
      </c>
      <c r="D55" s="63">
        <f>(D42*1000)/D54</f>
        <v>3.447880187081465</v>
      </c>
      <c r="E55" s="63">
        <f>(E42*1000)/E54</f>
        <v>2.9703125735905931</v>
      </c>
      <c r="F55" s="63">
        <f>(F42*1000)/F54</f>
        <v>3.316545878884658</v>
      </c>
      <c r="G55" s="64">
        <f>(G42*1000)/G54</f>
        <v>3.2844041741526611</v>
      </c>
      <c r="H55" s="40"/>
      <c r="I55" s="40"/>
      <c r="J55" s="40"/>
      <c r="K55" s="66">
        <f>(K42*1000)/K54</f>
        <v>3.2844041741526611</v>
      </c>
    </row>
    <row r="56" spans="2:20" s="37" customFormat="1" ht="12.75" customHeight="1"/>
    <row r="57" spans="2:20" s="13" customFormat="1" ht="18" customHeight="1">
      <c r="B57" s="14" t="s">
        <v>8</v>
      </c>
      <c r="C57" s="15"/>
      <c r="D57" s="15"/>
      <c r="F57" s="15"/>
      <c r="M57" s="15"/>
      <c r="N57" s="15"/>
      <c r="P57" s="15"/>
      <c r="Q57" s="15"/>
      <c r="T57" s="15"/>
    </row>
    <row r="58" spans="2:20" s="10" customFormat="1" ht="16" customHeight="1">
      <c r="B58" s="91" t="s">
        <v>154</v>
      </c>
      <c r="C58" s="91"/>
      <c r="D58" s="91"/>
      <c r="E58" s="91"/>
      <c r="F58" s="91"/>
      <c r="G58" s="91"/>
      <c r="H58" s="91"/>
      <c r="I58" s="91"/>
      <c r="J58" s="91"/>
      <c r="K58" s="91"/>
      <c r="L58" s="48"/>
      <c r="M58" s="49"/>
      <c r="N58" s="49"/>
      <c r="O58" s="49"/>
      <c r="P58" s="49"/>
      <c r="Q58" s="49"/>
      <c r="S58" s="49"/>
      <c r="T58" s="49"/>
    </row>
    <row r="59" spans="2:20" s="10" customFormat="1" ht="16" customHeight="1">
      <c r="B59" s="91"/>
      <c r="C59" s="91"/>
      <c r="D59" s="91"/>
      <c r="E59" s="91"/>
      <c r="F59" s="91"/>
      <c r="G59" s="91"/>
      <c r="H59" s="91"/>
      <c r="I59" s="91"/>
      <c r="J59" s="91"/>
      <c r="K59" s="91"/>
      <c r="L59" s="49"/>
      <c r="M59" s="49"/>
      <c r="N59" s="49"/>
      <c r="O59" s="49"/>
      <c r="P59" s="49"/>
      <c r="Q59" s="49"/>
      <c r="S59" s="49"/>
      <c r="T59" s="49"/>
    </row>
    <row r="60" spans="2:20" s="10" customFormat="1" ht="16" customHeight="1">
      <c r="B60" s="91"/>
      <c r="C60" s="91"/>
      <c r="D60" s="91"/>
      <c r="E60" s="91"/>
      <c r="F60" s="91"/>
      <c r="G60" s="91"/>
      <c r="H60" s="91"/>
      <c r="I60" s="91"/>
      <c r="J60" s="91"/>
      <c r="K60" s="91"/>
      <c r="L60" s="49"/>
      <c r="M60" s="49"/>
      <c r="N60" s="49"/>
      <c r="O60" s="49"/>
      <c r="P60" s="49"/>
      <c r="Q60" s="49"/>
      <c r="S60" s="49"/>
      <c r="T60" s="49"/>
    </row>
    <row r="61" spans="2:20" s="10" customFormat="1" ht="16" customHeight="1">
      <c r="B61" s="91"/>
      <c r="C61" s="91"/>
      <c r="D61" s="91"/>
      <c r="E61" s="91"/>
      <c r="F61" s="91"/>
      <c r="G61" s="91"/>
      <c r="H61" s="91"/>
      <c r="I61" s="91"/>
      <c r="J61" s="91"/>
      <c r="K61" s="91"/>
      <c r="L61" s="49"/>
      <c r="M61" s="49"/>
      <c r="N61" s="49"/>
      <c r="O61" s="49"/>
      <c r="P61" s="49"/>
      <c r="Q61" s="49"/>
      <c r="S61" s="49"/>
      <c r="T61" s="49"/>
    </row>
    <row r="62" spans="2:20" s="10" customFormat="1" ht="16" customHeight="1">
      <c r="B62" s="91"/>
      <c r="C62" s="91"/>
      <c r="D62" s="91"/>
      <c r="E62" s="91"/>
      <c r="F62" s="91"/>
      <c r="G62" s="91"/>
      <c r="H62" s="91"/>
      <c r="I62" s="91"/>
      <c r="J62" s="91"/>
      <c r="K62" s="91"/>
      <c r="L62" s="49"/>
      <c r="M62" s="49"/>
      <c r="N62" s="49"/>
      <c r="O62" s="49"/>
      <c r="P62" s="49"/>
      <c r="Q62" s="49"/>
      <c r="S62" s="49"/>
      <c r="T62" s="49"/>
    </row>
    <row r="63" spans="2:20" s="10" customFormat="1" ht="16" customHeight="1">
      <c r="B63" s="91"/>
      <c r="C63" s="91"/>
      <c r="D63" s="91"/>
      <c r="E63" s="91"/>
      <c r="F63" s="91"/>
      <c r="G63" s="91"/>
      <c r="H63" s="91"/>
      <c r="I63" s="91"/>
      <c r="J63" s="91"/>
      <c r="K63" s="91"/>
      <c r="L63" s="49"/>
      <c r="M63" s="49"/>
      <c r="N63" s="49"/>
      <c r="O63" s="49"/>
      <c r="P63" s="49"/>
      <c r="Q63" s="49"/>
      <c r="S63" s="49"/>
      <c r="T63" s="49"/>
    </row>
    <row r="64" spans="2:20" s="10" customFormat="1" ht="16" customHeight="1">
      <c r="B64" s="91"/>
      <c r="C64" s="91"/>
      <c r="D64" s="91"/>
      <c r="E64" s="91"/>
      <c r="F64" s="91"/>
      <c r="G64" s="91"/>
      <c r="H64" s="91"/>
      <c r="I64" s="91"/>
      <c r="J64" s="91"/>
      <c r="K64" s="91"/>
      <c r="L64" s="49"/>
      <c r="M64" s="49"/>
      <c r="N64" s="49"/>
      <c r="O64" s="49"/>
      <c r="P64" s="49"/>
      <c r="Q64" s="49"/>
      <c r="S64" s="49"/>
      <c r="T64" s="49"/>
    </row>
    <row r="65" spans="2:20" s="10" customFormat="1" ht="16" customHeight="1">
      <c r="B65" s="91"/>
      <c r="C65" s="91"/>
      <c r="D65" s="91"/>
      <c r="E65" s="91"/>
      <c r="F65" s="91"/>
      <c r="G65" s="91"/>
      <c r="H65" s="91"/>
      <c r="I65" s="91"/>
      <c r="J65" s="91"/>
      <c r="K65" s="91"/>
      <c r="L65" s="49"/>
      <c r="M65" s="49"/>
      <c r="N65" s="49"/>
      <c r="O65" s="49"/>
      <c r="P65" s="49"/>
      <c r="Q65" s="49"/>
      <c r="S65" s="49"/>
      <c r="T65" s="49"/>
    </row>
    <row r="66" spans="2:20" s="10" customFormat="1" ht="16" customHeight="1">
      <c r="B66" s="91"/>
      <c r="C66" s="91"/>
      <c r="D66" s="91"/>
      <c r="E66" s="91"/>
      <c r="F66" s="91"/>
      <c r="G66" s="91"/>
      <c r="H66" s="91"/>
      <c r="I66" s="91"/>
      <c r="J66" s="91"/>
      <c r="K66" s="91"/>
      <c r="L66" s="49"/>
      <c r="M66" s="49"/>
      <c r="N66" s="49"/>
      <c r="O66" s="49"/>
      <c r="P66" s="49"/>
      <c r="Q66" s="49"/>
      <c r="S66" s="49"/>
      <c r="T66" s="49"/>
    </row>
    <row r="67" spans="2:20" s="10" customFormat="1" ht="16" customHeight="1">
      <c r="B67" s="91"/>
      <c r="C67" s="91"/>
      <c r="D67" s="91"/>
      <c r="E67" s="91"/>
      <c r="F67" s="91"/>
      <c r="G67" s="91"/>
      <c r="H67" s="91"/>
      <c r="I67" s="91"/>
      <c r="J67" s="91"/>
      <c r="K67" s="91"/>
      <c r="L67" s="49"/>
      <c r="M67" s="49"/>
      <c r="N67" s="49"/>
      <c r="O67" s="49"/>
      <c r="P67" s="49"/>
      <c r="Q67" s="49"/>
      <c r="S67" s="49"/>
      <c r="T67" s="49"/>
    </row>
    <row r="68" spans="2:20" s="10" customFormat="1" ht="16" customHeight="1">
      <c r="B68" s="91"/>
      <c r="C68" s="91"/>
      <c r="D68" s="91"/>
      <c r="E68" s="91"/>
      <c r="F68" s="91"/>
      <c r="G68" s="91"/>
      <c r="H68" s="91"/>
      <c r="I68" s="91"/>
      <c r="J68" s="91"/>
      <c r="K68" s="91"/>
      <c r="L68" s="49"/>
      <c r="M68" s="49"/>
      <c r="N68" s="49"/>
      <c r="O68" s="49"/>
      <c r="P68" s="49"/>
      <c r="Q68" s="49"/>
      <c r="S68" s="49"/>
      <c r="T68" s="49"/>
    </row>
    <row r="69" spans="2:20" s="10" customFormat="1" ht="16" customHeight="1">
      <c r="B69" s="91"/>
      <c r="C69" s="91"/>
      <c r="D69" s="91"/>
      <c r="E69" s="91"/>
      <c r="F69" s="91"/>
      <c r="G69" s="91"/>
      <c r="H69" s="91"/>
      <c r="I69" s="91"/>
      <c r="J69" s="91"/>
      <c r="K69" s="91"/>
      <c r="L69" s="48"/>
      <c r="M69" s="49"/>
      <c r="N69" s="49"/>
      <c r="O69" s="49"/>
      <c r="P69" s="49"/>
      <c r="Q69" s="49"/>
      <c r="S69" s="49"/>
      <c r="T69" s="49"/>
    </row>
    <row r="70" spans="2:20">
      <c r="N70" s="50"/>
      <c r="P70" s="50"/>
      <c r="T70" s="50"/>
    </row>
  </sheetData>
  <mergeCells count="13">
    <mergeCell ref="R6:R7"/>
    <mergeCell ref="T6:T7"/>
    <mergeCell ref="C1:D1"/>
    <mergeCell ref="C3:D3"/>
    <mergeCell ref="F3:G3"/>
    <mergeCell ref="C6:G6"/>
    <mergeCell ref="H6:J6"/>
    <mergeCell ref="K6:K7"/>
    <mergeCell ref="B58:K69"/>
    <mergeCell ref="M6:M7"/>
    <mergeCell ref="N6:N7"/>
    <mergeCell ref="P6:P7"/>
    <mergeCell ref="Q6:Q7"/>
  </mergeCells>
  <conditionalFormatting sqref="C3:E3">
    <cfRule type="expression" dxfId="159" priority="2">
      <formula>$E$3&lt;&gt;0</formula>
    </cfRule>
  </conditionalFormatting>
  <conditionalFormatting sqref="C29:K29 P29:R29">
    <cfRule type="expression" dxfId="158" priority="5">
      <formula>AND(ABS(C13-C29)&gt;500, ABS((C13-C29)/C29)&gt;0.1)</formula>
    </cfRule>
  </conditionalFormatting>
  <conditionalFormatting sqref="C30:K30 P30:R30">
    <cfRule type="expression" dxfId="157" priority="6">
      <formula>AND(ABS(C22-C30)&gt;500, ABS((C22-C30)/C30)&gt;0.1)</formula>
    </cfRule>
  </conditionalFormatting>
  <conditionalFormatting sqref="C31:K31 P31:R31">
    <cfRule type="expression" dxfId="156" priority="7">
      <formula>AND(ABS(C26-C31)&gt;500, ABS((C26-C31)/C31)&gt;0.1)</formula>
    </cfRule>
  </conditionalFormatting>
  <conditionalFormatting sqref="M9:N9 M11:N13 M18:N18 M20:N22 M26:N26 M39:N40">
    <cfRule type="expression" dxfId="155" priority="4">
      <formula>$N9&lt;&gt;0</formula>
    </cfRule>
  </conditionalFormatting>
  <conditionalFormatting sqref="M6:N7">
    <cfRule type="expression" dxfId="154" priority="3">
      <formula>SUM($N$9:$N$40)&lt;&gt;0</formula>
    </cfRule>
  </conditionalFormatting>
  <conditionalFormatting sqref="T9 T11:T12 T18 T20:T21 M36 M43 M47 M50 M54">
    <cfRule type="cellIs" dxfId="153" priority="8" operator="equal">
      <formula>"FAIL"</formula>
    </cfRule>
  </conditionalFormatting>
  <conditionalFormatting sqref="C9:F9 H9:I9 P9:Q9 C11:F12 H11:I12 P11:Q12 C18:F18 C20:F21 H18:I18 H20:I21 P18:Q18 P20:Q21 C36:E36 C39:F44 H39:I40 C47:F47 C50:F50 C52:F53">
    <cfRule type="expression" dxfId="152" priority="1">
      <formula>VLOOKUP($B$3,#REF!, 7, FALSE)="No"</formula>
    </cfRule>
  </conditionalFormatting>
  <dataValidations count="4">
    <dataValidation type="list" allowBlank="1" showInputMessage="1" showErrorMessage="1" sqref="H3" xr:uid="{00000000-0002-0000-0F00-000000000000}">
      <formula1>#REF!</formula1>
    </dataValidation>
    <dataValidation type="whole" errorStyle="warning" operator="greaterThanOrEqual" allowBlank="1" showErrorMessage="1" errorTitle="WARNING" error="This figure must be entered as a positive whole number. Please ensure the figure you have entered is correct." sqref="C50:F50 C52:F53" xr:uid="{00000000-0002-0000-0F00-000001000000}">
      <formula1>0</formula1>
    </dataValidation>
    <dataValidation type="whole" errorStyle="warning" operator="lessThanOrEqual" allowBlank="1" showErrorMessage="1" errorTitle="WARNING: Check signage" error="Income must be entered as a negative whole number. Please ensure that the figure you have entered is correct." sqref="C11:F11 H11:I11 P11:Q11 C18:F18 H18:I18 P18:Q18 C20:F21 H20:I21 P20:Q21 C47:F47" xr:uid="{00000000-0002-0000-0F00-000002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F9 H9:I9 P9:Q9 C12:F12 H12:I12 P12:Q12 C36:E36 C39:F44 H39:I40" xr:uid="{00000000-0002-0000-0F00-000003000000}">
      <formula1>0</formula1>
    </dataValidation>
  </dataValidations>
  <pageMargins left="0.7" right="0.7" top="0.75" bottom="0.75" header="0.3" footer="0.3"/>
  <pageSetup paperSize="9" scale="53" fitToHeight="0" orientation="landscape" r:id="rId1"/>
  <rowBreaks count="1" manualBreakCount="1">
    <brk id="56" max="1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8DB4E2"/>
    <pageSetUpPr fitToPage="1"/>
  </sheetPr>
  <dimension ref="B1:V70"/>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4" customWidth="1"/>
    <col min="2" max="2" width="53.453125" style="34" customWidth="1"/>
    <col min="3" max="4" width="13.453125" style="34" customWidth="1"/>
    <col min="5" max="5" width="12.81640625" style="34" customWidth="1"/>
    <col min="6" max="6" width="10.7265625" style="34" customWidth="1"/>
    <col min="7" max="7" width="11.1796875" style="34" customWidth="1"/>
    <col min="8" max="9" width="12.453125" style="34" customWidth="1"/>
    <col min="10" max="10" width="13" style="34" customWidth="1"/>
    <col min="11" max="11" width="13.26953125" style="34" customWidth="1"/>
    <col min="12" max="12" width="3.26953125" style="34" customWidth="1"/>
    <col min="13" max="14" width="10.81640625" style="34" customWidth="1"/>
    <col min="15" max="15" width="3.26953125" style="34" customWidth="1"/>
    <col min="16" max="17" width="11.1796875" style="34" customWidth="1"/>
    <col min="18" max="18" width="10" style="34" customWidth="1"/>
    <col min="19" max="19" width="3.26953125" style="34" customWidth="1"/>
    <col min="20" max="20" width="10.81640625" style="34" customWidth="1"/>
    <col min="21" max="16384" width="9.1796875" style="34"/>
  </cols>
  <sheetData>
    <row r="1" spans="2:20" s="1" customFormat="1" ht="20.149999999999999" customHeight="1">
      <c r="B1" s="2" t="s">
        <v>0</v>
      </c>
      <c r="C1" s="99"/>
      <c r="D1" s="99"/>
      <c r="F1" s="11"/>
      <c r="G1" s="11"/>
      <c r="H1" s="11"/>
      <c r="I1" s="11"/>
      <c r="J1" s="11"/>
    </row>
    <row r="2" spans="2:20" s="1" customFormat="1" ht="20.149999999999999" customHeight="1">
      <c r="B2" s="2" t="s">
        <v>89</v>
      </c>
    </row>
    <row r="3" spans="2:20" s="1" customFormat="1" ht="20.149999999999999" customHeight="1">
      <c r="B3" s="3" t="s">
        <v>25</v>
      </c>
      <c r="C3" s="100" t="s">
        <v>1</v>
      </c>
      <c r="D3" s="100"/>
      <c r="E3" s="4">
        <f>COUNT(N9:N40)-COUNTIF(N9:N40,"=0")+COUNTIF(T9:T21,"FAIL")+COUNTIF(M36:M54,"FAIL")</f>
        <v>0</v>
      </c>
      <c r="F3" s="101" t="s">
        <v>2</v>
      </c>
      <c r="G3" s="101"/>
      <c r="H3" s="5" t="s">
        <v>3</v>
      </c>
    </row>
    <row r="4" spans="2:20" s="6" customFormat="1" ht="12.75" customHeight="1">
      <c r="B4" s="7"/>
      <c r="C4" s="8"/>
      <c r="K4" s="9"/>
      <c r="L4" s="9"/>
      <c r="O4" s="9"/>
      <c r="P4" s="9"/>
      <c r="Q4" s="9"/>
      <c r="S4" s="9"/>
    </row>
    <row r="5" spans="2:20" s="6" customFormat="1" ht="12.75" customHeight="1">
      <c r="B5" s="7"/>
      <c r="C5" s="8"/>
      <c r="K5" s="9" t="s">
        <v>4</v>
      </c>
      <c r="L5" s="9"/>
      <c r="O5" s="9"/>
      <c r="P5" s="9"/>
      <c r="Q5" s="9"/>
      <c r="S5" s="9"/>
    </row>
    <row r="6" spans="2:20" ht="18" customHeight="1">
      <c r="B6" s="32" t="s">
        <v>12</v>
      </c>
      <c r="C6" s="102" t="s">
        <v>47</v>
      </c>
      <c r="D6" s="103"/>
      <c r="E6" s="103"/>
      <c r="F6" s="103"/>
      <c r="G6" s="104"/>
      <c r="H6" s="105" t="s">
        <v>48</v>
      </c>
      <c r="I6" s="106"/>
      <c r="J6" s="107"/>
      <c r="K6" s="97" t="s">
        <v>49</v>
      </c>
      <c r="L6" s="33"/>
      <c r="M6" s="92" t="s">
        <v>43</v>
      </c>
      <c r="N6" s="92" t="s">
        <v>5</v>
      </c>
      <c r="O6" s="33"/>
      <c r="P6" s="93" t="s">
        <v>59</v>
      </c>
      <c r="Q6" s="95" t="s">
        <v>60</v>
      </c>
      <c r="R6" s="97" t="s">
        <v>54</v>
      </c>
      <c r="S6" s="33"/>
      <c r="T6" s="92" t="s">
        <v>61</v>
      </c>
    </row>
    <row r="7" spans="2:20" ht="51" customHeight="1">
      <c r="B7" s="35" t="s">
        <v>13</v>
      </c>
      <c r="C7" s="68" t="s">
        <v>50</v>
      </c>
      <c r="D7" s="68" t="s">
        <v>51</v>
      </c>
      <c r="E7" s="68" t="s">
        <v>52</v>
      </c>
      <c r="F7" s="68" t="s">
        <v>53</v>
      </c>
      <c r="G7" s="67" t="s">
        <v>54</v>
      </c>
      <c r="H7" s="68" t="s">
        <v>55</v>
      </c>
      <c r="I7" s="68" t="s">
        <v>56</v>
      </c>
      <c r="J7" s="67" t="s">
        <v>57</v>
      </c>
      <c r="K7" s="108"/>
      <c r="L7" s="33"/>
      <c r="M7" s="92"/>
      <c r="N7" s="92"/>
      <c r="O7" s="33"/>
      <c r="P7" s="94"/>
      <c r="Q7" s="96"/>
      <c r="R7" s="98"/>
      <c r="S7" s="33"/>
      <c r="T7" s="92"/>
    </row>
    <row r="8" spans="2:20" s="37" customFormat="1" ht="16" customHeight="1">
      <c r="B8" s="36" t="s">
        <v>46</v>
      </c>
    </row>
    <row r="9" spans="2:20" s="37" customFormat="1" ht="16" customHeight="1">
      <c r="B9" s="38" t="s">
        <v>44</v>
      </c>
      <c r="C9" s="51">
        <v>751</v>
      </c>
      <c r="D9" s="51">
        <v>7965</v>
      </c>
      <c r="E9" s="51">
        <v>5626</v>
      </c>
      <c r="F9" s="51">
        <v>46</v>
      </c>
      <c r="G9" s="53">
        <f>SUM(C9:F9)</f>
        <v>14388</v>
      </c>
      <c r="H9" s="51">
        <v>198</v>
      </c>
      <c r="I9" s="51">
        <v>0</v>
      </c>
      <c r="J9" s="53">
        <f>SUM(H9:I9)</f>
        <v>198</v>
      </c>
      <c r="K9" s="41">
        <f>SUM(G9,J9)</f>
        <v>14586</v>
      </c>
      <c r="M9" s="54">
        <v>14586</v>
      </c>
      <c r="N9" s="54">
        <f>M9-K9</f>
        <v>0</v>
      </c>
      <c r="P9" s="51">
        <v>0</v>
      </c>
      <c r="Q9" s="51">
        <v>14388</v>
      </c>
      <c r="R9" s="41">
        <f>SUM(P9:Q9)</f>
        <v>14388</v>
      </c>
      <c r="T9" s="57" t="str">
        <f>IF(R9=G9, "PASS", "FAIL")</f>
        <v>PASS</v>
      </c>
    </row>
    <row r="10" spans="2:20" s="37" customFormat="1" ht="16" customHeight="1">
      <c r="B10" s="38" t="s">
        <v>83</v>
      </c>
      <c r="C10" s="40"/>
      <c r="D10" s="40"/>
      <c r="E10" s="40"/>
      <c r="F10" s="40"/>
      <c r="G10" s="40"/>
      <c r="H10" s="40"/>
      <c r="I10" s="40"/>
      <c r="J10" s="40"/>
      <c r="K10" s="40"/>
      <c r="M10" s="55"/>
      <c r="N10" s="56"/>
      <c r="P10" s="40"/>
      <c r="Q10" s="40"/>
      <c r="R10" s="39"/>
      <c r="T10" s="60"/>
    </row>
    <row r="11" spans="2:20" s="37" customFormat="1" ht="16" customHeight="1">
      <c r="B11" s="38" t="s">
        <v>79</v>
      </c>
      <c r="C11" s="51">
        <v>-64</v>
      </c>
      <c r="D11" s="51">
        <v>-345</v>
      </c>
      <c r="E11" s="51">
        <v>-470</v>
      </c>
      <c r="F11" s="51">
        <v>-333</v>
      </c>
      <c r="G11" s="53">
        <f>SUM(C11:F11)</f>
        <v>-1212</v>
      </c>
      <c r="H11" s="51">
        <v>-622</v>
      </c>
      <c r="I11" s="51">
        <v>0</v>
      </c>
      <c r="J11" s="53">
        <f>SUM(H11:I11)</f>
        <v>-622</v>
      </c>
      <c r="K11" s="41">
        <f>SUM(G11,J11)</f>
        <v>-1834</v>
      </c>
      <c r="M11" s="54">
        <v>-1834</v>
      </c>
      <c r="N11" s="54">
        <f>M11-K11</f>
        <v>0</v>
      </c>
      <c r="P11" s="51">
        <v>-103</v>
      </c>
      <c r="Q11" s="51">
        <v>-1109</v>
      </c>
      <c r="R11" s="41">
        <f>SUM(P11:Q11)</f>
        <v>-1212</v>
      </c>
      <c r="T11" s="57" t="str">
        <f>IF(R11=G11, "PASS", "FAIL")</f>
        <v>PASS</v>
      </c>
    </row>
    <row r="12" spans="2:20" s="37" customFormat="1" ht="16" customHeight="1">
      <c r="B12" s="38" t="s">
        <v>80</v>
      </c>
      <c r="C12" s="51">
        <v>36071</v>
      </c>
      <c r="D12" s="51">
        <v>150704</v>
      </c>
      <c r="E12" s="51">
        <v>138674</v>
      </c>
      <c r="F12" s="51">
        <v>38294</v>
      </c>
      <c r="G12" s="53">
        <f>SUM(C12:F12)</f>
        <v>363743</v>
      </c>
      <c r="H12" s="51">
        <v>11044</v>
      </c>
      <c r="I12" s="51">
        <v>136</v>
      </c>
      <c r="J12" s="53">
        <f>SUM(H12:I12)</f>
        <v>11180</v>
      </c>
      <c r="K12" s="41">
        <f>SUM(G12,J12)</f>
        <v>374923</v>
      </c>
      <c r="M12" s="54">
        <f>M13-SUM(M9,M11)</f>
        <v>374923</v>
      </c>
      <c r="N12" s="54">
        <f>M12-K12</f>
        <v>0</v>
      </c>
      <c r="P12" s="51">
        <v>209672</v>
      </c>
      <c r="Q12" s="51">
        <v>154071</v>
      </c>
      <c r="R12" s="41">
        <f>SUM(P12:Q12)</f>
        <v>363743</v>
      </c>
      <c r="T12" s="57" t="str">
        <f>IF(R12=G12, "PASS", "FAIL")</f>
        <v>PASS</v>
      </c>
    </row>
    <row r="13" spans="2:20" s="37" customFormat="1" ht="16" customHeight="1">
      <c r="B13" s="42" t="s">
        <v>6</v>
      </c>
      <c r="C13" s="41">
        <f t="shared" ref="C13:K13" si="0">SUM(C9,C11:C12)</f>
        <v>36758</v>
      </c>
      <c r="D13" s="41">
        <f t="shared" si="0"/>
        <v>158324</v>
      </c>
      <c r="E13" s="41">
        <f t="shared" si="0"/>
        <v>143830</v>
      </c>
      <c r="F13" s="41">
        <f t="shared" si="0"/>
        <v>38007</v>
      </c>
      <c r="G13" s="41">
        <f t="shared" si="0"/>
        <v>376919</v>
      </c>
      <c r="H13" s="41">
        <f t="shared" si="0"/>
        <v>10620</v>
      </c>
      <c r="I13" s="41">
        <f t="shared" si="0"/>
        <v>136</v>
      </c>
      <c r="J13" s="41">
        <f t="shared" si="0"/>
        <v>10756</v>
      </c>
      <c r="K13" s="41">
        <f t="shared" si="0"/>
        <v>387675</v>
      </c>
      <c r="M13" s="45">
        <v>387675</v>
      </c>
      <c r="N13" s="45">
        <f>M13-K13</f>
        <v>0</v>
      </c>
      <c r="P13" s="41">
        <f>SUM(P9,P11:P12)</f>
        <v>209569</v>
      </c>
      <c r="Q13" s="41">
        <f>SUM(Q9,Q11:Q12)</f>
        <v>167350</v>
      </c>
      <c r="R13" s="41">
        <f>SUM(R9,R11:R12)</f>
        <v>376919</v>
      </c>
    </row>
    <row r="14" spans="2:20" s="37" customFormat="1" ht="12.75" customHeight="1"/>
    <row r="15" spans="2:20" s="37" customFormat="1" ht="16" customHeight="1">
      <c r="B15" s="42" t="s">
        <v>81</v>
      </c>
      <c r="C15" s="41">
        <f t="shared" ref="C15:K15" si="1">C13+C18</f>
        <v>36758</v>
      </c>
      <c r="D15" s="41">
        <f t="shared" si="1"/>
        <v>158324</v>
      </c>
      <c r="E15" s="41">
        <f t="shared" si="1"/>
        <v>143830</v>
      </c>
      <c r="F15" s="41">
        <f t="shared" si="1"/>
        <v>36595</v>
      </c>
      <c r="G15" s="41">
        <f t="shared" si="1"/>
        <v>375507</v>
      </c>
      <c r="H15" s="41">
        <f t="shared" si="1"/>
        <v>10618</v>
      </c>
      <c r="I15" s="41">
        <f t="shared" si="1"/>
        <v>136</v>
      </c>
      <c r="J15" s="41">
        <f t="shared" si="1"/>
        <v>10754</v>
      </c>
      <c r="K15" s="41">
        <f t="shared" si="1"/>
        <v>386261</v>
      </c>
      <c r="P15" s="41">
        <f>P13+P18</f>
        <v>209568</v>
      </c>
      <c r="Q15" s="41">
        <f>Q13+Q18</f>
        <v>165939</v>
      </c>
      <c r="R15" s="41">
        <f>R13+R18</f>
        <v>375507</v>
      </c>
    </row>
    <row r="16" spans="2:20" s="37" customFormat="1" ht="12.75" customHeight="1"/>
    <row r="17" spans="2:22" s="37" customFormat="1" ht="16" customHeight="1">
      <c r="B17" s="36" t="s">
        <v>45</v>
      </c>
    </row>
    <row r="18" spans="2:22" s="37" customFormat="1" ht="16" customHeight="1">
      <c r="B18" s="38" t="s">
        <v>76</v>
      </c>
      <c r="C18" s="51">
        <v>0</v>
      </c>
      <c r="D18" s="51">
        <v>0</v>
      </c>
      <c r="E18" s="51">
        <v>0</v>
      </c>
      <c r="F18" s="51">
        <v>-1412</v>
      </c>
      <c r="G18" s="53">
        <f>SUM(C18:F18)</f>
        <v>-1412</v>
      </c>
      <c r="H18" s="51">
        <v>-2</v>
      </c>
      <c r="I18" s="51">
        <v>0</v>
      </c>
      <c r="J18" s="53">
        <f>SUM(H18:I18)</f>
        <v>-2</v>
      </c>
      <c r="K18" s="41">
        <f>SUM(G18,J18)</f>
        <v>-1414</v>
      </c>
      <c r="M18" s="54">
        <v>-1414</v>
      </c>
      <c r="N18" s="54">
        <f>M18-K18</f>
        <v>0</v>
      </c>
      <c r="P18" s="51">
        <v>-1</v>
      </c>
      <c r="Q18" s="51">
        <v>-1411</v>
      </c>
      <c r="R18" s="41">
        <f>SUM(P18:Q18)</f>
        <v>-1412</v>
      </c>
      <c r="T18" s="57" t="str">
        <f>IF(R18=G18, "PASS", "FAIL")</f>
        <v>PASS</v>
      </c>
    </row>
    <row r="19" spans="2:22" s="37" customFormat="1" ht="16" customHeight="1">
      <c r="B19" s="65" t="s">
        <v>77</v>
      </c>
      <c r="C19" s="40"/>
      <c r="D19" s="40"/>
      <c r="E19" s="40"/>
      <c r="F19" s="40"/>
      <c r="G19" s="40"/>
      <c r="H19" s="40"/>
      <c r="I19" s="40"/>
      <c r="J19" s="40"/>
      <c r="K19" s="39"/>
      <c r="M19" s="55"/>
      <c r="N19" s="55"/>
      <c r="P19" s="40"/>
      <c r="Q19" s="40"/>
      <c r="R19" s="39"/>
      <c r="T19" s="61"/>
    </row>
    <row r="20" spans="2:22" s="37" customFormat="1" ht="16" customHeight="1">
      <c r="B20" s="38" t="s">
        <v>70</v>
      </c>
      <c r="C20" s="51">
        <v>0</v>
      </c>
      <c r="D20" s="51">
        <v>0</v>
      </c>
      <c r="E20" s="51">
        <v>0</v>
      </c>
      <c r="F20" s="51">
        <v>0</v>
      </c>
      <c r="G20" s="53">
        <f>SUM(C20:F20)</f>
        <v>0</v>
      </c>
      <c r="H20" s="51">
        <v>0</v>
      </c>
      <c r="I20" s="51">
        <v>0</v>
      </c>
      <c r="J20" s="53">
        <f>SUM(H20:I20)</f>
        <v>0</v>
      </c>
      <c r="K20" s="41">
        <f>SUM(G20,J20)</f>
        <v>0</v>
      </c>
      <c r="M20" s="54">
        <v>0</v>
      </c>
      <c r="N20" s="54">
        <f>M20-K20</f>
        <v>0</v>
      </c>
      <c r="P20" s="51">
        <v>0</v>
      </c>
      <c r="Q20" s="51">
        <v>0</v>
      </c>
      <c r="R20" s="41">
        <f>SUM(P20:Q20)</f>
        <v>0</v>
      </c>
      <c r="T20" s="57" t="str">
        <f>IF(R20=G20, "PASS", "FAIL")</f>
        <v>PASS</v>
      </c>
    </row>
    <row r="21" spans="2:22" s="37" customFormat="1" ht="16" customHeight="1">
      <c r="B21" s="38" t="s">
        <v>82</v>
      </c>
      <c r="C21" s="51">
        <v>-12635</v>
      </c>
      <c r="D21" s="51">
        <v>-11277</v>
      </c>
      <c r="E21" s="51">
        <v>-10178</v>
      </c>
      <c r="F21" s="51">
        <v>-225</v>
      </c>
      <c r="G21" s="53">
        <f>SUM(C21:F21)</f>
        <v>-34315</v>
      </c>
      <c r="H21" s="51">
        <v>-3062</v>
      </c>
      <c r="I21" s="51">
        <v>0</v>
      </c>
      <c r="J21" s="53">
        <f>SUM(H21:I21)</f>
        <v>-3062</v>
      </c>
      <c r="K21" s="41">
        <f>SUM(G21,J21)</f>
        <v>-37377</v>
      </c>
      <c r="M21" s="54">
        <f>M22-M18-M20</f>
        <v>-37377</v>
      </c>
      <c r="N21" s="54">
        <f>M21-K21</f>
        <v>0</v>
      </c>
      <c r="P21" s="51">
        <v>-11869</v>
      </c>
      <c r="Q21" s="51">
        <v>-22446</v>
      </c>
      <c r="R21" s="41">
        <f>SUM(P21:Q21)</f>
        <v>-34315</v>
      </c>
      <c r="T21" s="57" t="str">
        <f>IF(R21=G21, "PASS", "FAIL")</f>
        <v>PASS</v>
      </c>
    </row>
    <row r="22" spans="2:22" s="37" customFormat="1" ht="16" customHeight="1">
      <c r="B22" s="42" t="s">
        <v>9</v>
      </c>
      <c r="C22" s="41">
        <f t="shared" ref="C22:K22" si="2">SUM(C18,C20:C21)</f>
        <v>-12635</v>
      </c>
      <c r="D22" s="41">
        <f t="shared" si="2"/>
        <v>-11277</v>
      </c>
      <c r="E22" s="41">
        <f t="shared" si="2"/>
        <v>-10178</v>
      </c>
      <c r="F22" s="41">
        <f t="shared" si="2"/>
        <v>-1637</v>
      </c>
      <c r="G22" s="41">
        <f t="shared" si="2"/>
        <v>-35727</v>
      </c>
      <c r="H22" s="41">
        <f t="shared" si="2"/>
        <v>-3064</v>
      </c>
      <c r="I22" s="41">
        <f t="shared" si="2"/>
        <v>0</v>
      </c>
      <c r="J22" s="41">
        <f t="shared" si="2"/>
        <v>-3064</v>
      </c>
      <c r="K22" s="41">
        <f t="shared" si="2"/>
        <v>-38791</v>
      </c>
      <c r="M22" s="45">
        <v>-38791</v>
      </c>
      <c r="N22" s="45">
        <f>M22-K22</f>
        <v>0</v>
      </c>
      <c r="P22" s="41">
        <f>SUM(P18,P20:P21)</f>
        <v>-11870</v>
      </c>
      <c r="Q22" s="41">
        <f>SUM(Q18,Q20:Q21)</f>
        <v>-23857</v>
      </c>
      <c r="R22" s="41">
        <f>SUM(R18,R20:R21)</f>
        <v>-35727</v>
      </c>
    </row>
    <row r="23" spans="2:22" s="37" customFormat="1" ht="12.75" customHeight="1"/>
    <row r="24" spans="2:22" s="37" customFormat="1" ht="16" customHeight="1">
      <c r="B24" s="42" t="s">
        <v>78</v>
      </c>
      <c r="C24" s="41">
        <f t="shared" ref="C24:K24" si="3">C22-C18</f>
        <v>-12635</v>
      </c>
      <c r="D24" s="41">
        <f t="shared" si="3"/>
        <v>-11277</v>
      </c>
      <c r="E24" s="41">
        <f t="shared" si="3"/>
        <v>-10178</v>
      </c>
      <c r="F24" s="41">
        <f t="shared" si="3"/>
        <v>-225</v>
      </c>
      <c r="G24" s="41">
        <f t="shared" si="3"/>
        <v>-34315</v>
      </c>
      <c r="H24" s="41">
        <f t="shared" si="3"/>
        <v>-3062</v>
      </c>
      <c r="I24" s="41">
        <f t="shared" si="3"/>
        <v>0</v>
      </c>
      <c r="J24" s="41">
        <f t="shared" si="3"/>
        <v>-3062</v>
      </c>
      <c r="K24" s="41">
        <f t="shared" si="3"/>
        <v>-37377</v>
      </c>
      <c r="P24" s="41">
        <f>P22-P18</f>
        <v>-11869</v>
      </c>
      <c r="Q24" s="41">
        <f>Q22-Q18</f>
        <v>-22446</v>
      </c>
      <c r="R24" s="41">
        <f>R22-R18</f>
        <v>-34315</v>
      </c>
    </row>
    <row r="25" spans="2:22" s="37" customFormat="1" ht="12.75" customHeight="1"/>
    <row r="26" spans="2:22" s="37" customFormat="1" ht="16" customHeight="1">
      <c r="B26" s="43" t="s">
        <v>7</v>
      </c>
      <c r="C26" s="44">
        <f t="shared" ref="C26:K26" si="4">C13+C22</f>
        <v>24123</v>
      </c>
      <c r="D26" s="44">
        <f t="shared" si="4"/>
        <v>147047</v>
      </c>
      <c r="E26" s="44">
        <f t="shared" si="4"/>
        <v>133652</v>
      </c>
      <c r="F26" s="44">
        <f t="shared" si="4"/>
        <v>36370</v>
      </c>
      <c r="G26" s="44">
        <f t="shared" si="4"/>
        <v>341192</v>
      </c>
      <c r="H26" s="44">
        <f t="shared" si="4"/>
        <v>7556</v>
      </c>
      <c r="I26" s="44">
        <f t="shared" si="4"/>
        <v>136</v>
      </c>
      <c r="J26" s="44">
        <f t="shared" si="4"/>
        <v>7692</v>
      </c>
      <c r="K26" s="44">
        <f t="shared" si="4"/>
        <v>348884</v>
      </c>
      <c r="M26" s="45">
        <v>348884</v>
      </c>
      <c r="N26" s="45">
        <f>M26-K26</f>
        <v>0</v>
      </c>
      <c r="P26" s="44">
        <f>P13+P22</f>
        <v>197699</v>
      </c>
      <c r="Q26" s="44">
        <f>Q13+Q22</f>
        <v>143493</v>
      </c>
      <c r="R26" s="44">
        <f>R13+R22</f>
        <v>341192</v>
      </c>
    </row>
    <row r="27" spans="2:22" s="37" customFormat="1" ht="12.75" customHeight="1"/>
    <row r="28" spans="2:22" s="37" customFormat="1" ht="16" customHeight="1">
      <c r="B28" s="34" t="s">
        <v>58</v>
      </c>
    </row>
    <row r="29" spans="2:22" s="37" customFormat="1" ht="16" customHeight="1">
      <c r="B29" s="46" t="s">
        <v>90</v>
      </c>
      <c r="C29" s="47">
        <v>32258</v>
      </c>
      <c r="D29" s="47">
        <v>147635</v>
      </c>
      <c r="E29" s="47">
        <v>135404</v>
      </c>
      <c r="F29" s="47">
        <v>35165</v>
      </c>
      <c r="G29" s="47">
        <v>350462</v>
      </c>
      <c r="H29" s="47">
        <v>10824</v>
      </c>
      <c r="I29" s="47">
        <v>0</v>
      </c>
      <c r="J29" s="47">
        <v>10824</v>
      </c>
      <c r="K29" s="47">
        <v>361286</v>
      </c>
      <c r="P29" s="47">
        <v>195082</v>
      </c>
      <c r="Q29" s="47">
        <v>155380</v>
      </c>
      <c r="R29" s="47">
        <v>350462</v>
      </c>
    </row>
    <row r="30" spans="2:22" s="37" customFormat="1" ht="16" customHeight="1">
      <c r="B30" s="46" t="s">
        <v>91</v>
      </c>
      <c r="C30" s="47">
        <v>-5288</v>
      </c>
      <c r="D30" s="47">
        <v>-11931</v>
      </c>
      <c r="E30" s="47">
        <v>-11270</v>
      </c>
      <c r="F30" s="47">
        <v>-1610</v>
      </c>
      <c r="G30" s="47">
        <v>-30099</v>
      </c>
      <c r="H30" s="47">
        <v>-3334</v>
      </c>
      <c r="I30" s="47">
        <v>0</v>
      </c>
      <c r="J30" s="47">
        <v>-3334</v>
      </c>
      <c r="K30" s="47">
        <v>-33433</v>
      </c>
      <c r="P30" s="47">
        <v>-12917</v>
      </c>
      <c r="Q30" s="47">
        <v>-17182</v>
      </c>
      <c r="R30" s="47">
        <v>-30099</v>
      </c>
    </row>
    <row r="31" spans="2:22" s="37" customFormat="1" ht="16" customHeight="1">
      <c r="B31" s="46" t="s">
        <v>92</v>
      </c>
      <c r="C31" s="47">
        <v>26970</v>
      </c>
      <c r="D31" s="47">
        <v>135704</v>
      </c>
      <c r="E31" s="47">
        <v>124134</v>
      </c>
      <c r="F31" s="47">
        <v>33555</v>
      </c>
      <c r="G31" s="47">
        <v>320363</v>
      </c>
      <c r="H31" s="47">
        <v>7490</v>
      </c>
      <c r="I31" s="47">
        <v>0</v>
      </c>
      <c r="J31" s="47">
        <v>7490</v>
      </c>
      <c r="K31" s="47">
        <v>327853</v>
      </c>
      <c r="P31" s="47">
        <v>182165</v>
      </c>
      <c r="Q31" s="47">
        <v>138198</v>
      </c>
      <c r="R31" s="47">
        <v>320363</v>
      </c>
    </row>
    <row r="32" spans="2:22" s="1" customFormat="1" ht="12.75" customHeight="1">
      <c r="B32" s="16"/>
      <c r="C32" s="31">
        <v>2</v>
      </c>
      <c r="D32" s="31">
        <f t="shared" ref="D32:K32" si="5">C32+1</f>
        <v>3</v>
      </c>
      <c r="E32" s="31">
        <f t="shared" si="5"/>
        <v>4</v>
      </c>
      <c r="F32" s="31">
        <f t="shared" si="5"/>
        <v>5</v>
      </c>
      <c r="G32" s="31">
        <f t="shared" si="5"/>
        <v>6</v>
      </c>
      <c r="H32" s="31">
        <f t="shared" si="5"/>
        <v>7</v>
      </c>
      <c r="I32" s="31">
        <f t="shared" si="5"/>
        <v>8</v>
      </c>
      <c r="J32" s="31">
        <f t="shared" si="5"/>
        <v>9</v>
      </c>
      <c r="K32" s="31">
        <f t="shared" si="5"/>
        <v>10</v>
      </c>
      <c r="L32" s="17"/>
      <c r="M32" s="18"/>
      <c r="N32" s="19"/>
      <c r="O32" s="17"/>
      <c r="P32" s="31">
        <v>12</v>
      </c>
      <c r="Q32" s="31">
        <f>P32+1</f>
        <v>13</v>
      </c>
      <c r="R32" s="31">
        <f>Q32+1</f>
        <v>14</v>
      </c>
      <c r="S32" s="17"/>
      <c r="T32" s="20"/>
      <c r="U32" s="21"/>
      <c r="V32" s="21"/>
    </row>
    <row r="33" spans="2:19" s="1" customFormat="1" ht="18" customHeight="1">
      <c r="B33" s="22" t="s">
        <v>69</v>
      </c>
      <c r="C33" s="23"/>
      <c r="D33" s="23"/>
      <c r="E33" s="23"/>
      <c r="F33" s="23"/>
      <c r="G33" s="23"/>
      <c r="H33" s="23"/>
      <c r="I33" s="23"/>
      <c r="J33" s="23"/>
      <c r="K33" s="23"/>
      <c r="L33" s="23"/>
      <c r="O33" s="23"/>
      <c r="P33" s="23"/>
      <c r="Q33" s="23"/>
      <c r="R33" s="23"/>
      <c r="S33" s="23"/>
    </row>
    <row r="34" spans="2:19" s="1" customFormat="1" ht="6" customHeight="1">
      <c r="B34" s="24"/>
      <c r="C34" s="23"/>
      <c r="D34" s="23"/>
      <c r="E34" s="23"/>
      <c r="F34" s="23"/>
      <c r="G34" s="23"/>
      <c r="H34" s="23"/>
      <c r="I34" s="23"/>
      <c r="J34" s="23"/>
      <c r="K34" s="23"/>
      <c r="L34" s="23"/>
      <c r="M34" s="23"/>
      <c r="N34" s="29"/>
      <c r="O34" s="12"/>
    </row>
    <row r="35" spans="2:19" s="1" customFormat="1" ht="16" customHeight="1">
      <c r="B35" s="27" t="s">
        <v>71</v>
      </c>
      <c r="C35" s="28"/>
      <c r="D35" s="23"/>
      <c r="E35" s="23"/>
      <c r="F35" s="23"/>
      <c r="G35" s="23"/>
      <c r="H35" s="23"/>
      <c r="I35" s="23"/>
      <c r="J35" s="23"/>
      <c r="K35" s="23"/>
      <c r="L35" s="23"/>
      <c r="M35" s="26"/>
      <c r="N35" s="23"/>
      <c r="O35" s="23"/>
    </row>
    <row r="36" spans="2:19" s="37" customFormat="1" ht="16" customHeight="1">
      <c r="B36" s="38" t="s">
        <v>71</v>
      </c>
      <c r="C36" s="51">
        <v>1910</v>
      </c>
      <c r="D36" s="51">
        <v>49</v>
      </c>
      <c r="E36" s="51">
        <v>148</v>
      </c>
      <c r="F36" s="40"/>
      <c r="G36" s="40"/>
      <c r="H36" s="40"/>
      <c r="I36" s="40"/>
      <c r="J36" s="40"/>
      <c r="K36" s="40"/>
      <c r="M36" s="57" t="s">
        <v>142</v>
      </c>
    </row>
    <row r="37" spans="2:19" s="1" customFormat="1" ht="6" customHeight="1">
      <c r="B37" s="24"/>
      <c r="C37" s="23"/>
      <c r="D37" s="23"/>
      <c r="E37" s="23"/>
      <c r="F37" s="23"/>
      <c r="G37" s="23"/>
      <c r="H37" s="23"/>
      <c r="I37" s="23"/>
      <c r="J37" s="23"/>
      <c r="K37" s="23"/>
      <c r="L37" s="23"/>
      <c r="M37" s="23"/>
      <c r="N37" s="29"/>
      <c r="O37" s="12"/>
    </row>
    <row r="38" spans="2:19" s="1" customFormat="1" ht="16" customHeight="1">
      <c r="B38" s="27" t="s">
        <v>84</v>
      </c>
      <c r="C38" s="28"/>
      <c r="D38" s="23"/>
      <c r="E38" s="23"/>
      <c r="F38" s="23"/>
      <c r="G38" s="23"/>
      <c r="H38" s="23"/>
      <c r="I38" s="23"/>
      <c r="J38" s="23"/>
      <c r="K38" s="23"/>
      <c r="L38" s="23"/>
      <c r="M38" s="26"/>
      <c r="N38" s="23"/>
      <c r="O38" s="23"/>
    </row>
    <row r="39" spans="2:19" s="37" customFormat="1" ht="16" customHeight="1">
      <c r="B39" s="38" t="s">
        <v>85</v>
      </c>
      <c r="C39" s="51">
        <v>3882</v>
      </c>
      <c r="D39" s="51">
        <v>95277</v>
      </c>
      <c r="E39" s="51">
        <v>85890</v>
      </c>
      <c r="F39" s="51">
        <v>12818</v>
      </c>
      <c r="G39" s="53">
        <f t="shared" ref="G39:G44" si="6">SUM(C39:F39)</f>
        <v>197867</v>
      </c>
      <c r="H39" s="51">
        <v>116</v>
      </c>
      <c r="I39" s="51">
        <v>0</v>
      </c>
      <c r="J39" s="53">
        <f>SUM(H39:I39)</f>
        <v>116</v>
      </c>
      <c r="K39" s="41">
        <f>G39+J39</f>
        <v>197983</v>
      </c>
      <c r="M39" s="54">
        <v>197983</v>
      </c>
      <c r="N39" s="54">
        <f>M39-K39</f>
        <v>0</v>
      </c>
    </row>
    <row r="40" spans="2:19" s="37" customFormat="1" ht="16" customHeight="1">
      <c r="B40" s="38" t="s">
        <v>88</v>
      </c>
      <c r="C40" s="51">
        <v>26104</v>
      </c>
      <c r="D40" s="51">
        <v>24216</v>
      </c>
      <c r="E40" s="51">
        <v>20743</v>
      </c>
      <c r="F40" s="51">
        <v>18403</v>
      </c>
      <c r="G40" s="53">
        <f t="shared" si="6"/>
        <v>89466</v>
      </c>
      <c r="H40" s="51">
        <v>8832</v>
      </c>
      <c r="I40" s="51">
        <v>45</v>
      </c>
      <c r="J40" s="53">
        <f>SUM(H40:I40)</f>
        <v>8877</v>
      </c>
      <c r="K40" s="41">
        <f>G40+J40</f>
        <v>98343</v>
      </c>
      <c r="M40" s="54">
        <v>98343</v>
      </c>
      <c r="N40" s="54">
        <f>M40-K40</f>
        <v>0</v>
      </c>
    </row>
    <row r="41" spans="2:19" s="37" customFormat="1" ht="16" customHeight="1">
      <c r="B41" s="38" t="s">
        <v>86</v>
      </c>
      <c r="C41" s="51">
        <v>12</v>
      </c>
      <c r="D41" s="51">
        <v>2598</v>
      </c>
      <c r="E41" s="51">
        <v>8490</v>
      </c>
      <c r="F41" s="51">
        <v>3212</v>
      </c>
      <c r="G41" s="53">
        <f t="shared" si="6"/>
        <v>14312</v>
      </c>
      <c r="H41" s="40"/>
      <c r="I41" s="40"/>
      <c r="J41" s="40"/>
      <c r="K41" s="41">
        <f>G41</f>
        <v>14312</v>
      </c>
    </row>
    <row r="42" spans="2:19" s="37" customFormat="1" ht="16" customHeight="1">
      <c r="B42" s="38" t="s">
        <v>62</v>
      </c>
      <c r="C42" s="51">
        <v>238</v>
      </c>
      <c r="D42" s="51">
        <v>6387</v>
      </c>
      <c r="E42" s="51">
        <v>3834</v>
      </c>
      <c r="F42" s="51">
        <v>101</v>
      </c>
      <c r="G42" s="53">
        <f t="shared" si="6"/>
        <v>10560</v>
      </c>
      <c r="H42" s="40"/>
      <c r="I42" s="40"/>
      <c r="J42" s="40"/>
      <c r="K42" s="41">
        <f>G42</f>
        <v>10560</v>
      </c>
    </row>
    <row r="43" spans="2:19" s="37" customFormat="1" ht="16" customHeight="1">
      <c r="B43" s="38" t="s">
        <v>63</v>
      </c>
      <c r="C43" s="51">
        <v>0</v>
      </c>
      <c r="D43" s="51">
        <v>0</v>
      </c>
      <c r="E43" s="51">
        <v>0</v>
      </c>
      <c r="F43" s="51">
        <v>36817</v>
      </c>
      <c r="G43" s="53">
        <f t="shared" si="6"/>
        <v>36817</v>
      </c>
      <c r="H43" s="40"/>
      <c r="I43" s="40"/>
      <c r="J43" s="40"/>
      <c r="K43" s="41">
        <f>G43</f>
        <v>36817</v>
      </c>
      <c r="M43" s="30" t="str">
        <f>IF(OR(SUM(C43:E43)&gt;P13, F43&gt;F13), "FAIL", "PASS")</f>
        <v>PASS</v>
      </c>
      <c r="N43" s="25"/>
    </row>
    <row r="44" spans="2:19" s="37" customFormat="1" ht="16" customHeight="1">
      <c r="B44" s="38" t="s">
        <v>64</v>
      </c>
      <c r="C44" s="51">
        <v>0</v>
      </c>
      <c r="D44" s="51">
        <v>912</v>
      </c>
      <c r="E44" s="51">
        <v>435</v>
      </c>
      <c r="F44" s="51">
        <v>5</v>
      </c>
      <c r="G44" s="53">
        <f t="shared" si="6"/>
        <v>1352</v>
      </c>
      <c r="H44" s="40"/>
      <c r="I44" s="40"/>
      <c r="J44" s="40"/>
      <c r="K44" s="41">
        <f>G44</f>
        <v>1352</v>
      </c>
      <c r="M44" s="62"/>
    </row>
    <row r="45" spans="2:19" s="1" customFormat="1" ht="6" customHeight="1">
      <c r="B45" s="24"/>
      <c r="C45" s="23"/>
      <c r="D45" s="23"/>
      <c r="E45" s="23"/>
      <c r="F45" s="23"/>
      <c r="G45" s="23"/>
      <c r="H45" s="23"/>
      <c r="I45" s="23"/>
      <c r="J45" s="23"/>
      <c r="K45" s="23"/>
      <c r="L45" s="23"/>
      <c r="M45" s="23"/>
      <c r="N45" s="29"/>
      <c r="O45" s="12"/>
    </row>
    <row r="46" spans="2:19" s="1" customFormat="1" ht="16" customHeight="1">
      <c r="B46" s="27" t="s">
        <v>45</v>
      </c>
      <c r="C46" s="28"/>
      <c r="D46" s="23"/>
      <c r="E46" s="23"/>
      <c r="F46" s="23"/>
      <c r="G46" s="23"/>
      <c r="H46" s="23"/>
      <c r="I46" s="23"/>
      <c r="J46" s="23"/>
      <c r="K46" s="23"/>
      <c r="L46" s="23"/>
      <c r="M46" s="26"/>
      <c r="N46" s="23"/>
      <c r="O46" s="23"/>
    </row>
    <row r="47" spans="2:19" s="37" customFormat="1" ht="16" customHeight="1">
      <c r="B47" s="38" t="s">
        <v>62</v>
      </c>
      <c r="C47" s="51">
        <v>-15</v>
      </c>
      <c r="D47" s="51">
        <v>-1477</v>
      </c>
      <c r="E47" s="51">
        <v>-1954</v>
      </c>
      <c r="F47" s="51">
        <v>-1</v>
      </c>
      <c r="G47" s="53">
        <f>SUM(C47:F47)</f>
        <v>-3447</v>
      </c>
      <c r="H47" s="40"/>
      <c r="I47" s="40"/>
      <c r="J47" s="40"/>
      <c r="K47" s="41">
        <f>G47</f>
        <v>-3447</v>
      </c>
      <c r="M47" s="30" t="s">
        <v>142</v>
      </c>
      <c r="N47" s="25"/>
    </row>
    <row r="48" spans="2:19" s="1" customFormat="1" ht="6" customHeight="1">
      <c r="B48" s="24"/>
      <c r="C48" s="23"/>
      <c r="D48" s="23"/>
      <c r="E48" s="23"/>
      <c r="F48" s="23"/>
      <c r="G48" s="23"/>
      <c r="H48" s="23"/>
      <c r="I48" s="23"/>
      <c r="J48" s="23"/>
      <c r="K48" s="23"/>
      <c r="L48" s="23"/>
      <c r="M48" s="23"/>
      <c r="N48" s="29"/>
      <c r="O48" s="12"/>
    </row>
    <row r="49" spans="2:20" s="1" customFormat="1" ht="16" customHeight="1">
      <c r="B49" s="27" t="s">
        <v>65</v>
      </c>
      <c r="C49" s="28"/>
      <c r="D49" s="23"/>
      <c r="E49" s="23"/>
      <c r="F49" s="23"/>
      <c r="G49" s="23"/>
      <c r="H49" s="23"/>
      <c r="I49" s="23"/>
      <c r="J49" s="23"/>
      <c r="K49" s="23"/>
      <c r="L49" s="23"/>
      <c r="M49" s="26"/>
      <c r="N49" s="23"/>
      <c r="O49" s="23"/>
    </row>
    <row r="50" spans="2:20" s="37" customFormat="1" ht="16" customHeight="1">
      <c r="B50" s="38" t="s">
        <v>66</v>
      </c>
      <c r="C50" s="51">
        <v>0</v>
      </c>
      <c r="D50" s="51">
        <v>9123</v>
      </c>
      <c r="E50" s="51">
        <v>4351</v>
      </c>
      <c r="F50" s="51">
        <v>52</v>
      </c>
      <c r="G50" s="53">
        <f>SUM(C50:F50)</f>
        <v>13526</v>
      </c>
      <c r="H50" s="40"/>
      <c r="I50" s="40"/>
      <c r="J50" s="40"/>
      <c r="K50" s="41">
        <f>G50</f>
        <v>13526</v>
      </c>
      <c r="M50" s="30" t="str">
        <f>IF(AND(G44&gt;0, G50=0), "FAIL", "PASS")</f>
        <v>PASS</v>
      </c>
    </row>
    <row r="51" spans="2:20" s="37" customFormat="1" ht="16" customHeight="1">
      <c r="B51" s="46" t="s">
        <v>72</v>
      </c>
      <c r="C51" s="63" t="e">
        <f>(C44*1000)/C50</f>
        <v>#DIV/0!</v>
      </c>
      <c r="D51" s="63">
        <f>(D44*1000)/D50</f>
        <v>99.967116080236764</v>
      </c>
      <c r="E51" s="63">
        <f>(E44*1000)/E50</f>
        <v>99.97701677775224</v>
      </c>
      <c r="F51" s="63">
        <f>(F44*1000)/F50</f>
        <v>96.15384615384616</v>
      </c>
      <c r="G51" s="64">
        <f>(G44*1000)/G50</f>
        <v>99.955640987727335</v>
      </c>
      <c r="H51" s="40"/>
      <c r="I51" s="40"/>
      <c r="J51" s="40"/>
      <c r="K51" s="66">
        <f>(K44*1000)/K50</f>
        <v>99.955640987727335</v>
      </c>
    </row>
    <row r="52" spans="2:20" s="37" customFormat="1" ht="16" customHeight="1">
      <c r="B52" s="38" t="s">
        <v>67</v>
      </c>
      <c r="C52" s="51">
        <v>19852</v>
      </c>
      <c r="D52" s="51">
        <v>1953060</v>
      </c>
      <c r="E52" s="51">
        <v>233933</v>
      </c>
      <c r="F52" s="51">
        <v>13806</v>
      </c>
      <c r="G52" s="53">
        <f>SUM(C52:F52)</f>
        <v>2220651</v>
      </c>
      <c r="H52" s="40"/>
      <c r="I52" s="40"/>
      <c r="J52" s="40"/>
      <c r="K52" s="41">
        <f>G52</f>
        <v>2220651</v>
      </c>
    </row>
    <row r="53" spans="2:20" s="37" customFormat="1" ht="16" customHeight="1">
      <c r="B53" s="38" t="s">
        <v>87</v>
      </c>
      <c r="C53" s="51">
        <v>6412</v>
      </c>
      <c r="D53" s="51">
        <v>656647</v>
      </c>
      <c r="E53" s="51">
        <v>893570</v>
      </c>
      <c r="F53" s="51">
        <v>334</v>
      </c>
      <c r="G53" s="53">
        <f>SUM(C53:F53)</f>
        <v>1556963</v>
      </c>
      <c r="H53" s="40"/>
      <c r="I53" s="40"/>
      <c r="J53" s="40"/>
      <c r="K53" s="41">
        <f>G53</f>
        <v>1556963</v>
      </c>
    </row>
    <row r="54" spans="2:20" s="37" customFormat="1" ht="16" customHeight="1">
      <c r="B54" s="52" t="s">
        <v>68</v>
      </c>
      <c r="C54" s="53">
        <f>SUM(C52:C53)</f>
        <v>26264</v>
      </c>
      <c r="D54" s="53">
        <f>SUM(D52:D53)</f>
        <v>2609707</v>
      </c>
      <c r="E54" s="53">
        <f>SUM(E52:E53)</f>
        <v>1127503</v>
      </c>
      <c r="F54" s="53">
        <f>SUM(F52:F53)</f>
        <v>14140</v>
      </c>
      <c r="G54" s="53">
        <f>SUM(G52:G53)</f>
        <v>3777614</v>
      </c>
      <c r="H54" s="40"/>
      <c r="I54" s="40"/>
      <c r="J54" s="40"/>
      <c r="K54" s="41">
        <f>SUM(K52:K53)</f>
        <v>3777614</v>
      </c>
      <c r="M54" s="30" t="str">
        <f>IF(AND(G42&gt;0, G54=0), "FAIL", "PASS")</f>
        <v>PASS</v>
      </c>
    </row>
    <row r="55" spans="2:20" s="37" customFormat="1" ht="16" customHeight="1">
      <c r="B55" s="46" t="s">
        <v>73</v>
      </c>
      <c r="C55" s="63">
        <f>(C42*1000)/C54</f>
        <v>9.0618336886993607</v>
      </c>
      <c r="D55" s="63">
        <f>(D42*1000)/D54</f>
        <v>2.4474011833512344</v>
      </c>
      <c r="E55" s="63">
        <f>(E42*1000)/E54</f>
        <v>3.4004344112609899</v>
      </c>
      <c r="F55" s="63">
        <f>(F42*1000)/F54</f>
        <v>7.1428571428571432</v>
      </c>
      <c r="G55" s="64">
        <f>(G42*1000)/G54</f>
        <v>2.7954153071224321</v>
      </c>
      <c r="H55" s="40"/>
      <c r="I55" s="40"/>
      <c r="J55" s="40"/>
      <c r="K55" s="66">
        <f>(K42*1000)/K54</f>
        <v>2.7954153071224321</v>
      </c>
    </row>
    <row r="56" spans="2:20" s="37" customFormat="1" ht="12.75" customHeight="1"/>
    <row r="57" spans="2:20" s="13" customFormat="1" ht="18" customHeight="1">
      <c r="B57" s="14" t="s">
        <v>8</v>
      </c>
      <c r="C57" s="15"/>
      <c r="D57" s="15"/>
      <c r="F57" s="15"/>
      <c r="M57" s="15"/>
      <c r="N57" s="15"/>
      <c r="P57" s="15"/>
      <c r="Q57" s="15"/>
      <c r="T57" s="15"/>
    </row>
    <row r="58" spans="2:20" s="10" customFormat="1" ht="16" customHeight="1">
      <c r="B58" s="91" t="s">
        <v>155</v>
      </c>
      <c r="C58" s="91"/>
      <c r="D58" s="91"/>
      <c r="E58" s="91"/>
      <c r="F58" s="91"/>
      <c r="G58" s="91"/>
      <c r="H58" s="91"/>
      <c r="I58" s="91"/>
      <c r="J58" s="91"/>
      <c r="K58" s="91"/>
      <c r="L58" s="48"/>
      <c r="M58" s="49"/>
      <c r="N58" s="49"/>
      <c r="O58" s="49"/>
      <c r="P58" s="49"/>
      <c r="Q58" s="49"/>
      <c r="S58" s="49"/>
      <c r="T58" s="49"/>
    </row>
    <row r="59" spans="2:20" s="10" customFormat="1" ht="16" customHeight="1">
      <c r="B59" s="91"/>
      <c r="C59" s="91"/>
      <c r="D59" s="91"/>
      <c r="E59" s="91"/>
      <c r="F59" s="91"/>
      <c r="G59" s="91"/>
      <c r="H59" s="91"/>
      <c r="I59" s="91"/>
      <c r="J59" s="91"/>
      <c r="K59" s="91"/>
      <c r="L59" s="49"/>
      <c r="M59" s="49"/>
      <c r="N59" s="49"/>
      <c r="O59" s="49"/>
      <c r="P59" s="49"/>
      <c r="Q59" s="49"/>
      <c r="S59" s="49"/>
      <c r="T59" s="49"/>
    </row>
    <row r="60" spans="2:20" s="10" customFormat="1" ht="16" customHeight="1">
      <c r="B60" s="91"/>
      <c r="C60" s="91"/>
      <c r="D60" s="91"/>
      <c r="E60" s="91"/>
      <c r="F60" s="91"/>
      <c r="G60" s="91"/>
      <c r="H60" s="91"/>
      <c r="I60" s="91"/>
      <c r="J60" s="91"/>
      <c r="K60" s="91"/>
      <c r="L60" s="49"/>
      <c r="M60" s="49"/>
      <c r="N60" s="49"/>
      <c r="O60" s="49"/>
      <c r="P60" s="49"/>
      <c r="Q60" s="49"/>
      <c r="S60" s="49"/>
      <c r="T60" s="49"/>
    </row>
    <row r="61" spans="2:20" s="10" customFormat="1" ht="16" customHeight="1">
      <c r="B61" s="91"/>
      <c r="C61" s="91"/>
      <c r="D61" s="91"/>
      <c r="E61" s="91"/>
      <c r="F61" s="91"/>
      <c r="G61" s="91"/>
      <c r="H61" s="91"/>
      <c r="I61" s="91"/>
      <c r="J61" s="91"/>
      <c r="K61" s="91"/>
      <c r="L61" s="49"/>
      <c r="M61" s="49"/>
      <c r="N61" s="49"/>
      <c r="O61" s="49"/>
      <c r="P61" s="49"/>
      <c r="Q61" s="49"/>
      <c r="S61" s="49"/>
      <c r="T61" s="49"/>
    </row>
    <row r="62" spans="2:20" s="10" customFormat="1" ht="16" customHeight="1">
      <c r="B62" s="91"/>
      <c r="C62" s="91"/>
      <c r="D62" s="91"/>
      <c r="E62" s="91"/>
      <c r="F62" s="91"/>
      <c r="G62" s="91"/>
      <c r="H62" s="91"/>
      <c r="I62" s="91"/>
      <c r="J62" s="91"/>
      <c r="K62" s="91"/>
      <c r="L62" s="49"/>
      <c r="M62" s="49"/>
      <c r="N62" s="49"/>
      <c r="O62" s="49"/>
      <c r="P62" s="49"/>
      <c r="Q62" s="49"/>
      <c r="S62" s="49"/>
      <c r="T62" s="49"/>
    </row>
    <row r="63" spans="2:20" s="10" customFormat="1" ht="16" customHeight="1">
      <c r="B63" s="91"/>
      <c r="C63" s="91"/>
      <c r="D63" s="91"/>
      <c r="E63" s="91"/>
      <c r="F63" s="91"/>
      <c r="G63" s="91"/>
      <c r="H63" s="91"/>
      <c r="I63" s="91"/>
      <c r="J63" s="91"/>
      <c r="K63" s="91"/>
      <c r="L63" s="49"/>
      <c r="M63" s="49"/>
      <c r="N63" s="49"/>
      <c r="O63" s="49"/>
      <c r="P63" s="49"/>
      <c r="Q63" s="49"/>
      <c r="S63" s="49"/>
      <c r="T63" s="49"/>
    </row>
    <row r="64" spans="2:20" s="10" customFormat="1" ht="16" customHeight="1">
      <c r="B64" s="91"/>
      <c r="C64" s="91"/>
      <c r="D64" s="91"/>
      <c r="E64" s="91"/>
      <c r="F64" s="91"/>
      <c r="G64" s="91"/>
      <c r="H64" s="91"/>
      <c r="I64" s="91"/>
      <c r="J64" s="91"/>
      <c r="K64" s="91"/>
      <c r="L64" s="49"/>
      <c r="M64" s="49"/>
      <c r="N64" s="49"/>
      <c r="O64" s="49"/>
      <c r="P64" s="49"/>
      <c r="Q64" s="49"/>
      <c r="S64" s="49"/>
      <c r="T64" s="49"/>
    </row>
    <row r="65" spans="2:20" s="10" customFormat="1" ht="16" customHeight="1">
      <c r="B65" s="91"/>
      <c r="C65" s="91"/>
      <c r="D65" s="91"/>
      <c r="E65" s="91"/>
      <c r="F65" s="91"/>
      <c r="G65" s="91"/>
      <c r="H65" s="91"/>
      <c r="I65" s="91"/>
      <c r="J65" s="91"/>
      <c r="K65" s="91"/>
      <c r="L65" s="49"/>
      <c r="M65" s="49"/>
      <c r="N65" s="49"/>
      <c r="O65" s="49"/>
      <c r="P65" s="49"/>
      <c r="Q65" s="49"/>
      <c r="S65" s="49"/>
      <c r="T65" s="49"/>
    </row>
    <row r="66" spans="2:20" s="10" customFormat="1" ht="16" customHeight="1">
      <c r="B66" s="91"/>
      <c r="C66" s="91"/>
      <c r="D66" s="91"/>
      <c r="E66" s="91"/>
      <c r="F66" s="91"/>
      <c r="G66" s="91"/>
      <c r="H66" s="91"/>
      <c r="I66" s="91"/>
      <c r="J66" s="91"/>
      <c r="K66" s="91"/>
      <c r="L66" s="49"/>
      <c r="M66" s="49"/>
      <c r="N66" s="49"/>
      <c r="O66" s="49"/>
      <c r="P66" s="49"/>
      <c r="Q66" s="49"/>
      <c r="S66" s="49"/>
      <c r="T66" s="49"/>
    </row>
    <row r="67" spans="2:20" s="10" customFormat="1" ht="16" customHeight="1">
      <c r="B67" s="91"/>
      <c r="C67" s="91"/>
      <c r="D67" s="91"/>
      <c r="E67" s="91"/>
      <c r="F67" s="91"/>
      <c r="G67" s="91"/>
      <c r="H67" s="91"/>
      <c r="I67" s="91"/>
      <c r="J67" s="91"/>
      <c r="K67" s="91"/>
      <c r="L67" s="49"/>
      <c r="M67" s="49"/>
      <c r="N67" s="49"/>
      <c r="O67" s="49"/>
      <c r="P67" s="49"/>
      <c r="Q67" s="49"/>
      <c r="S67" s="49"/>
      <c r="T67" s="49"/>
    </row>
    <row r="68" spans="2:20" s="10" customFormat="1" ht="16" customHeight="1">
      <c r="B68" s="91"/>
      <c r="C68" s="91"/>
      <c r="D68" s="91"/>
      <c r="E68" s="91"/>
      <c r="F68" s="91"/>
      <c r="G68" s="91"/>
      <c r="H68" s="91"/>
      <c r="I68" s="91"/>
      <c r="J68" s="91"/>
      <c r="K68" s="91"/>
      <c r="L68" s="49"/>
      <c r="M68" s="49"/>
      <c r="N68" s="49"/>
      <c r="O68" s="49"/>
      <c r="P68" s="49"/>
      <c r="Q68" s="49"/>
      <c r="S68" s="49"/>
      <c r="T68" s="49"/>
    </row>
    <row r="69" spans="2:20" s="10" customFormat="1" ht="16" customHeight="1">
      <c r="B69" s="91"/>
      <c r="C69" s="91"/>
      <c r="D69" s="91"/>
      <c r="E69" s="91"/>
      <c r="F69" s="91"/>
      <c r="G69" s="91"/>
      <c r="H69" s="91"/>
      <c r="I69" s="91"/>
      <c r="J69" s="91"/>
      <c r="K69" s="91"/>
      <c r="L69" s="48"/>
      <c r="M69" s="49"/>
      <c r="N69" s="49"/>
      <c r="O69" s="49"/>
      <c r="P69" s="49"/>
      <c r="Q69" s="49"/>
      <c r="S69" s="49"/>
      <c r="T69" s="49"/>
    </row>
    <row r="70" spans="2:20">
      <c r="N70" s="50"/>
      <c r="P70" s="50"/>
      <c r="T70" s="50"/>
    </row>
  </sheetData>
  <mergeCells count="13">
    <mergeCell ref="R6:R7"/>
    <mergeCell ref="T6:T7"/>
    <mergeCell ref="C1:D1"/>
    <mergeCell ref="C3:D3"/>
    <mergeCell ref="F3:G3"/>
    <mergeCell ref="C6:G6"/>
    <mergeCell ref="H6:J6"/>
    <mergeCell ref="K6:K7"/>
    <mergeCell ref="B58:K69"/>
    <mergeCell ref="M6:M7"/>
    <mergeCell ref="N6:N7"/>
    <mergeCell ref="P6:P7"/>
    <mergeCell ref="Q6:Q7"/>
  </mergeCells>
  <conditionalFormatting sqref="C3:E3">
    <cfRule type="expression" dxfId="151" priority="2">
      <formula>$E$3&lt;&gt;0</formula>
    </cfRule>
  </conditionalFormatting>
  <conditionalFormatting sqref="C29:K29 P29:R29">
    <cfRule type="expression" dxfId="150" priority="5">
      <formula>AND(ABS(C13-C29)&gt;500, ABS((C13-C29)/C29)&gt;0.1)</formula>
    </cfRule>
  </conditionalFormatting>
  <conditionalFormatting sqref="C30:K30 P30:R30">
    <cfRule type="expression" dxfId="149" priority="6">
      <formula>AND(ABS(C22-C30)&gt;500, ABS((C22-C30)/C30)&gt;0.1)</formula>
    </cfRule>
  </conditionalFormatting>
  <conditionalFormatting sqref="C31:K31 P31:R31">
    <cfRule type="expression" dxfId="148" priority="7">
      <formula>AND(ABS(C26-C31)&gt;500, ABS((C26-C31)/C31)&gt;0.1)</formula>
    </cfRule>
  </conditionalFormatting>
  <conditionalFormatting sqref="M9:N9 M11:N13 M18:N18 M20:N22 M26:N26 M39:N40">
    <cfRule type="expression" dxfId="147" priority="4">
      <formula>$N9&lt;&gt;0</formula>
    </cfRule>
  </conditionalFormatting>
  <conditionalFormatting sqref="M6:N7">
    <cfRule type="expression" dxfId="146" priority="3">
      <formula>SUM($N$9:$N$40)&lt;&gt;0</formula>
    </cfRule>
  </conditionalFormatting>
  <conditionalFormatting sqref="T9 T11:T12 T18 T20:T21 M36 M43 M47 M50 M54">
    <cfRule type="cellIs" dxfId="145" priority="8" operator="equal">
      <formula>"FAIL"</formula>
    </cfRule>
  </conditionalFormatting>
  <conditionalFormatting sqref="C9:F9 H9:I9 P9:Q9 C11:F12 H11:I12 P11:Q12 C18:F18 C20:F21 H18:I18 H20:I21 P18:Q18 P20:Q21 C36:E36 C39:F44 H39:I40 C47:F47 C50:F50 C52:F53">
    <cfRule type="expression" dxfId="144" priority="1">
      <formula>VLOOKUP($B$3,#REF!, 7, FALSE)="No"</formula>
    </cfRule>
  </conditionalFormatting>
  <dataValidations count="4">
    <dataValidation type="list" allowBlank="1" showInputMessage="1" showErrorMessage="1" sqref="H3" xr:uid="{00000000-0002-0000-1000-000000000000}">
      <formula1>#REF!</formula1>
    </dataValidation>
    <dataValidation type="whole" errorStyle="warning" operator="greaterThanOrEqual" allowBlank="1" showErrorMessage="1" errorTitle="WARNING" error="This figure must be entered as a positive whole number. Please ensure the figure you have entered is correct." sqref="C50:F50 C52:F53" xr:uid="{00000000-0002-0000-1000-000001000000}">
      <formula1>0</formula1>
    </dataValidation>
    <dataValidation type="whole" errorStyle="warning" operator="lessThanOrEqual" allowBlank="1" showErrorMessage="1" errorTitle="WARNING: Check signage" error="Income must be entered as a negative whole number. Please ensure that the figure you have entered is correct." sqref="C11:F11 H11:I11 P11:Q11 C18:F18 H18:I18 P18:Q18 C20:F21 H20:I21 P20:Q21 C47:F47" xr:uid="{00000000-0002-0000-1000-000002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F9 H9:I9 P9:Q9 C12:F12 H12:I12 P12:Q12 C36:E36 C39:F44 H39:I40" xr:uid="{00000000-0002-0000-1000-000003000000}">
      <formula1>0</formula1>
    </dataValidation>
  </dataValidations>
  <pageMargins left="0.7" right="0.7" top="0.75" bottom="0.75" header="0.3" footer="0.3"/>
  <pageSetup paperSize="9" scale="53" fitToHeight="0" orientation="landscape" r:id="rId1"/>
  <rowBreaks count="1" manualBreakCount="1">
    <brk id="56" max="19"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8DB4E2"/>
    <pageSetUpPr fitToPage="1"/>
  </sheetPr>
  <dimension ref="B1:V70"/>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4" customWidth="1"/>
    <col min="2" max="2" width="53.453125" style="34" customWidth="1"/>
    <col min="3" max="4" width="13.453125" style="34" customWidth="1"/>
    <col min="5" max="5" width="12.81640625" style="34" customWidth="1"/>
    <col min="6" max="6" width="10.7265625" style="34" customWidth="1"/>
    <col min="7" max="7" width="11.1796875" style="34" customWidth="1"/>
    <col min="8" max="9" width="12.453125" style="34" customWidth="1"/>
    <col min="10" max="10" width="13" style="34" customWidth="1"/>
    <col min="11" max="11" width="13.26953125" style="34" customWidth="1"/>
    <col min="12" max="12" width="3.26953125" style="34" customWidth="1"/>
    <col min="13" max="14" width="10.81640625" style="34" customWidth="1"/>
    <col min="15" max="15" width="3.26953125" style="34" customWidth="1"/>
    <col min="16" max="17" width="11.1796875" style="34" customWidth="1"/>
    <col min="18" max="18" width="10" style="34" customWidth="1"/>
    <col min="19" max="19" width="3.26953125" style="34" customWidth="1"/>
    <col min="20" max="20" width="10.81640625" style="34" customWidth="1"/>
    <col min="21" max="16384" width="9.1796875" style="34"/>
  </cols>
  <sheetData>
    <row r="1" spans="2:20" s="1" customFormat="1" ht="20.149999999999999" customHeight="1">
      <c r="B1" s="2" t="s">
        <v>0</v>
      </c>
      <c r="C1" s="99"/>
      <c r="D1" s="99"/>
      <c r="F1" s="11"/>
      <c r="G1" s="11"/>
      <c r="H1" s="11"/>
      <c r="I1" s="11"/>
      <c r="J1" s="11"/>
    </row>
    <row r="2" spans="2:20" s="1" customFormat="1" ht="20.149999999999999" customHeight="1">
      <c r="B2" s="2" t="s">
        <v>89</v>
      </c>
    </row>
    <row r="3" spans="2:20" s="1" customFormat="1" ht="20.149999999999999" customHeight="1">
      <c r="B3" s="3" t="s">
        <v>26</v>
      </c>
      <c r="C3" s="100" t="s">
        <v>1</v>
      </c>
      <c r="D3" s="100"/>
      <c r="E3" s="4">
        <f>COUNT(N9:N40)-COUNTIF(N9:N40,"=0")+COUNTIF(T9:T21,"FAIL")+COUNTIF(M36:M54,"FAIL")</f>
        <v>0</v>
      </c>
      <c r="F3" s="101" t="s">
        <v>2</v>
      </c>
      <c r="G3" s="101"/>
      <c r="H3" s="5" t="s">
        <v>3</v>
      </c>
    </row>
    <row r="4" spans="2:20" s="6" customFormat="1" ht="12.75" customHeight="1">
      <c r="B4" s="7"/>
      <c r="C4" s="8"/>
      <c r="K4" s="9"/>
      <c r="L4" s="9"/>
      <c r="O4" s="9"/>
      <c r="P4" s="9"/>
      <c r="Q4" s="9"/>
      <c r="S4" s="9"/>
    </row>
    <row r="5" spans="2:20" s="6" customFormat="1" ht="12.75" customHeight="1">
      <c r="B5" s="7"/>
      <c r="C5" s="8"/>
      <c r="K5" s="9" t="s">
        <v>4</v>
      </c>
      <c r="L5" s="9"/>
      <c r="O5" s="9"/>
      <c r="P5" s="9"/>
      <c r="Q5" s="9"/>
      <c r="S5" s="9"/>
    </row>
    <row r="6" spans="2:20" ht="18" customHeight="1">
      <c r="B6" s="32" t="s">
        <v>12</v>
      </c>
      <c r="C6" s="102" t="s">
        <v>47</v>
      </c>
      <c r="D6" s="103"/>
      <c r="E6" s="103"/>
      <c r="F6" s="103"/>
      <c r="G6" s="104"/>
      <c r="H6" s="105" t="s">
        <v>48</v>
      </c>
      <c r="I6" s="106"/>
      <c r="J6" s="107"/>
      <c r="K6" s="97" t="s">
        <v>49</v>
      </c>
      <c r="L6" s="33"/>
      <c r="M6" s="92" t="s">
        <v>43</v>
      </c>
      <c r="N6" s="92" t="s">
        <v>5</v>
      </c>
      <c r="O6" s="33"/>
      <c r="P6" s="93" t="s">
        <v>59</v>
      </c>
      <c r="Q6" s="95" t="s">
        <v>60</v>
      </c>
      <c r="R6" s="97" t="s">
        <v>54</v>
      </c>
      <c r="S6" s="33"/>
      <c r="T6" s="92" t="s">
        <v>61</v>
      </c>
    </row>
    <row r="7" spans="2:20" ht="51" customHeight="1">
      <c r="B7" s="35" t="s">
        <v>13</v>
      </c>
      <c r="C7" s="68" t="s">
        <v>50</v>
      </c>
      <c r="D7" s="68" t="s">
        <v>51</v>
      </c>
      <c r="E7" s="68" t="s">
        <v>52</v>
      </c>
      <c r="F7" s="68" t="s">
        <v>53</v>
      </c>
      <c r="G7" s="67" t="s">
        <v>54</v>
      </c>
      <c r="H7" s="68" t="s">
        <v>55</v>
      </c>
      <c r="I7" s="68" t="s">
        <v>56</v>
      </c>
      <c r="J7" s="67" t="s">
        <v>57</v>
      </c>
      <c r="K7" s="108"/>
      <c r="L7" s="33"/>
      <c r="M7" s="92"/>
      <c r="N7" s="92"/>
      <c r="O7" s="33"/>
      <c r="P7" s="94"/>
      <c r="Q7" s="96"/>
      <c r="R7" s="98"/>
      <c r="S7" s="33"/>
      <c r="T7" s="92"/>
    </row>
    <row r="8" spans="2:20" s="37" customFormat="1" ht="16" customHeight="1">
      <c r="B8" s="36" t="s">
        <v>46</v>
      </c>
    </row>
    <row r="9" spans="2:20" s="37" customFormat="1" ht="16" customHeight="1">
      <c r="B9" s="38" t="s">
        <v>44</v>
      </c>
      <c r="C9" s="51">
        <v>3276.4724749999996</v>
      </c>
      <c r="D9" s="51">
        <v>8591.0074750000003</v>
      </c>
      <c r="E9" s="51">
        <v>8764.5914749999993</v>
      </c>
      <c r="F9" s="51">
        <v>2911.3374749999994</v>
      </c>
      <c r="G9" s="53">
        <f>SUM(C9:F9)</f>
        <v>23543.408900000002</v>
      </c>
      <c r="H9" s="51">
        <v>57.979986499061866</v>
      </c>
      <c r="I9" s="51">
        <v>0</v>
      </c>
      <c r="J9" s="53">
        <f>SUM(H9:I9)</f>
        <v>57.979986499061866</v>
      </c>
      <c r="K9" s="41">
        <f>SUM(G9,J9)</f>
        <v>23601.388886499066</v>
      </c>
      <c r="M9" s="54">
        <v>23601.388886499062</v>
      </c>
      <c r="N9" s="54">
        <f>M9-K9</f>
        <v>0</v>
      </c>
      <c r="P9" s="51">
        <v>0</v>
      </c>
      <c r="Q9" s="51">
        <v>23543.408899999999</v>
      </c>
      <c r="R9" s="41">
        <f>SUM(P9:Q9)</f>
        <v>23543.408899999999</v>
      </c>
      <c r="T9" s="57" t="str">
        <f>IF(R9=G9, "PASS", "FAIL")</f>
        <v>PASS</v>
      </c>
    </row>
    <row r="10" spans="2:20" s="37" customFormat="1" ht="16" customHeight="1">
      <c r="B10" s="38" t="s">
        <v>83</v>
      </c>
      <c r="C10" s="40"/>
      <c r="D10" s="40"/>
      <c r="E10" s="40"/>
      <c r="F10" s="40"/>
      <c r="G10" s="40"/>
      <c r="H10" s="40"/>
      <c r="I10" s="40"/>
      <c r="J10" s="40"/>
      <c r="K10" s="40"/>
      <c r="M10" s="55"/>
      <c r="N10" s="56"/>
      <c r="P10" s="40"/>
      <c r="Q10" s="40"/>
      <c r="R10" s="39"/>
      <c r="T10" s="60"/>
    </row>
    <row r="11" spans="2:20" s="37" customFormat="1" ht="16" customHeight="1">
      <c r="B11" s="38" t="s">
        <v>79</v>
      </c>
      <c r="C11" s="51">
        <v>0</v>
      </c>
      <c r="D11" s="51">
        <v>0</v>
      </c>
      <c r="E11" s="51">
        <v>0</v>
      </c>
      <c r="F11" s="51">
        <v>0</v>
      </c>
      <c r="G11" s="53">
        <f>SUM(C11:F11)</f>
        <v>0</v>
      </c>
      <c r="H11" s="51">
        <v>0</v>
      </c>
      <c r="I11" s="51">
        <v>0</v>
      </c>
      <c r="J11" s="53">
        <f>SUM(H11:I11)</f>
        <v>0</v>
      </c>
      <c r="K11" s="41">
        <f>SUM(G11,J11)</f>
        <v>0</v>
      </c>
      <c r="M11" s="54">
        <v>0</v>
      </c>
      <c r="N11" s="54">
        <f>M11-K11</f>
        <v>0</v>
      </c>
      <c r="P11" s="51">
        <v>0</v>
      </c>
      <c r="Q11" s="51">
        <v>0</v>
      </c>
      <c r="R11" s="41">
        <f>SUM(P11:Q11)</f>
        <v>0</v>
      </c>
      <c r="T11" s="57" t="str">
        <f>IF(R11=G11, "PASS", "FAIL")</f>
        <v>PASS</v>
      </c>
    </row>
    <row r="12" spans="2:20" s="37" customFormat="1" ht="16" customHeight="1">
      <c r="B12" s="38" t="s">
        <v>80</v>
      </c>
      <c r="C12" s="51">
        <v>97937.163609999989</v>
      </c>
      <c r="D12" s="51">
        <v>230893.64108999999</v>
      </c>
      <c r="E12" s="51">
        <v>227399.81822999998</v>
      </c>
      <c r="F12" s="51">
        <v>68965.770149999997</v>
      </c>
      <c r="G12" s="53">
        <f>SUM(C12:F12)</f>
        <v>625196.39307999995</v>
      </c>
      <c r="H12" s="51">
        <v>9401.7215341619594</v>
      </c>
      <c r="I12" s="51">
        <v>5071.6163800000004</v>
      </c>
      <c r="J12" s="53">
        <f>SUM(H12:I12)</f>
        <v>14473.337914161959</v>
      </c>
      <c r="K12" s="41">
        <f>SUM(G12,J12)</f>
        <v>639669.73099416192</v>
      </c>
      <c r="M12" s="54">
        <f>M13-SUM(M9,M11)</f>
        <v>639669.73099416192</v>
      </c>
      <c r="N12" s="54">
        <f>M12-K12</f>
        <v>0</v>
      </c>
      <c r="P12" s="51">
        <v>580959.07772287005</v>
      </c>
      <c r="Q12" s="51">
        <v>44237.315357130006</v>
      </c>
      <c r="R12" s="41">
        <f>SUM(P12:Q12)</f>
        <v>625196.39308000007</v>
      </c>
      <c r="T12" s="57" t="str">
        <f>IF(R12=G12, "PASS", "FAIL")</f>
        <v>PASS</v>
      </c>
    </row>
    <row r="13" spans="2:20" s="37" customFormat="1" ht="16" customHeight="1">
      <c r="B13" s="42" t="s">
        <v>6</v>
      </c>
      <c r="C13" s="41">
        <f t="shared" ref="C13:K13" si="0">SUM(C9,C11:C12)</f>
        <v>101213.63608499999</v>
      </c>
      <c r="D13" s="41">
        <f t="shared" si="0"/>
        <v>239484.64856499998</v>
      </c>
      <c r="E13" s="41">
        <f t="shared" si="0"/>
        <v>236164.40970499997</v>
      </c>
      <c r="F13" s="41">
        <f t="shared" si="0"/>
        <v>71877.10762499999</v>
      </c>
      <c r="G13" s="41">
        <f t="shared" si="0"/>
        <v>648739.80197999999</v>
      </c>
      <c r="H13" s="41">
        <f t="shared" si="0"/>
        <v>9459.7015206610213</v>
      </c>
      <c r="I13" s="41">
        <f t="shared" si="0"/>
        <v>5071.6163800000004</v>
      </c>
      <c r="J13" s="41">
        <f t="shared" si="0"/>
        <v>14531.317900661021</v>
      </c>
      <c r="K13" s="41">
        <f t="shared" si="0"/>
        <v>663271.11988066102</v>
      </c>
      <c r="M13" s="45">
        <v>663271.11988066102</v>
      </c>
      <c r="N13" s="45">
        <f>M13-K13</f>
        <v>0</v>
      </c>
      <c r="P13" s="41">
        <f>SUM(P9,P11:P12)</f>
        <v>580959.07772287005</v>
      </c>
      <c r="Q13" s="41">
        <f>SUM(Q9,Q11:Q12)</f>
        <v>67780.724257130001</v>
      </c>
      <c r="R13" s="41">
        <f>SUM(R9,R11:R12)</f>
        <v>648739.80198000011</v>
      </c>
    </row>
    <row r="14" spans="2:20" s="37" customFormat="1" ht="12.75" customHeight="1"/>
    <row r="15" spans="2:20" s="37" customFormat="1" ht="16" customHeight="1">
      <c r="B15" s="42" t="s">
        <v>81</v>
      </c>
      <c r="C15" s="41">
        <f t="shared" ref="C15:K15" si="1">C13+C18</f>
        <v>101213.63608499999</v>
      </c>
      <c r="D15" s="41">
        <f t="shared" si="1"/>
        <v>239484.64856499998</v>
      </c>
      <c r="E15" s="41">
        <f t="shared" si="1"/>
        <v>236164.40970499997</v>
      </c>
      <c r="F15" s="41">
        <f t="shared" si="1"/>
        <v>71877.10762499999</v>
      </c>
      <c r="G15" s="41">
        <f t="shared" si="1"/>
        <v>648739.80197999999</v>
      </c>
      <c r="H15" s="41">
        <f t="shared" si="1"/>
        <v>9459.7015206610213</v>
      </c>
      <c r="I15" s="41">
        <f t="shared" si="1"/>
        <v>5071.6163800000004</v>
      </c>
      <c r="J15" s="41">
        <f t="shared" si="1"/>
        <v>14531.317900661021</v>
      </c>
      <c r="K15" s="41">
        <f t="shared" si="1"/>
        <v>663271.11988066102</v>
      </c>
      <c r="P15" s="41">
        <f>P13+P18</f>
        <v>580959.07772287005</v>
      </c>
      <c r="Q15" s="41">
        <f>Q13+Q18</f>
        <v>67780.724257130001</v>
      </c>
      <c r="R15" s="41">
        <f>R13+R18</f>
        <v>648739.80198000011</v>
      </c>
    </row>
    <row r="16" spans="2:20" s="37" customFormat="1" ht="12.75" customHeight="1"/>
    <row r="17" spans="2:22" s="37" customFormat="1" ht="16" customHeight="1">
      <c r="B17" s="36" t="s">
        <v>45</v>
      </c>
    </row>
    <row r="18" spans="2:22" s="37" customFormat="1" ht="16" customHeight="1">
      <c r="B18" s="38" t="s">
        <v>76</v>
      </c>
      <c r="C18" s="51">
        <v>0</v>
      </c>
      <c r="D18" s="51">
        <v>0</v>
      </c>
      <c r="E18" s="51">
        <v>0</v>
      </c>
      <c r="F18" s="51">
        <v>0</v>
      </c>
      <c r="G18" s="53">
        <f>SUM(C18:F18)</f>
        <v>0</v>
      </c>
      <c r="H18" s="51">
        <v>0</v>
      </c>
      <c r="I18" s="51">
        <v>0</v>
      </c>
      <c r="J18" s="53">
        <f>SUM(H18:I18)</f>
        <v>0</v>
      </c>
      <c r="K18" s="41">
        <f>SUM(G18,J18)</f>
        <v>0</v>
      </c>
      <c r="M18" s="54">
        <v>0</v>
      </c>
      <c r="N18" s="54">
        <f>M18-K18</f>
        <v>0</v>
      </c>
      <c r="P18" s="51">
        <v>0</v>
      </c>
      <c r="Q18" s="51">
        <v>0</v>
      </c>
      <c r="R18" s="41">
        <f>SUM(P18:Q18)</f>
        <v>0</v>
      </c>
      <c r="T18" s="57" t="str">
        <f>IF(R18=G18, "PASS", "FAIL")</f>
        <v>PASS</v>
      </c>
    </row>
    <row r="19" spans="2:22" s="37" customFormat="1" ht="16" customHeight="1">
      <c r="B19" s="65" t="s">
        <v>77</v>
      </c>
      <c r="C19" s="40"/>
      <c r="D19" s="40"/>
      <c r="E19" s="40"/>
      <c r="F19" s="40"/>
      <c r="G19" s="40"/>
      <c r="H19" s="40"/>
      <c r="I19" s="40"/>
      <c r="J19" s="40"/>
      <c r="K19" s="39"/>
      <c r="M19" s="55"/>
      <c r="N19" s="55"/>
      <c r="P19" s="40"/>
      <c r="Q19" s="40"/>
      <c r="R19" s="39"/>
      <c r="T19" s="61"/>
    </row>
    <row r="20" spans="2:22" s="37" customFormat="1" ht="16" customHeight="1">
      <c r="B20" s="38" t="s">
        <v>70</v>
      </c>
      <c r="C20" s="51">
        <v>0</v>
      </c>
      <c r="D20" s="51">
        <v>0</v>
      </c>
      <c r="E20" s="51">
        <v>0</v>
      </c>
      <c r="F20" s="51">
        <v>0</v>
      </c>
      <c r="G20" s="53">
        <f>SUM(C20:F20)</f>
        <v>0</v>
      </c>
      <c r="H20" s="51">
        <v>0</v>
      </c>
      <c r="I20" s="51">
        <v>0</v>
      </c>
      <c r="J20" s="53">
        <f>SUM(H20:I20)</f>
        <v>0</v>
      </c>
      <c r="K20" s="41">
        <f>SUM(G20,J20)</f>
        <v>0</v>
      </c>
      <c r="M20" s="54">
        <v>0</v>
      </c>
      <c r="N20" s="54">
        <f>M20-K20</f>
        <v>0</v>
      </c>
      <c r="P20" s="51">
        <v>0</v>
      </c>
      <c r="Q20" s="51">
        <v>0</v>
      </c>
      <c r="R20" s="41">
        <f>SUM(P20:Q20)</f>
        <v>0</v>
      </c>
      <c r="T20" s="57" t="str">
        <f>IF(R20=G20, "PASS", "FAIL")</f>
        <v>PASS</v>
      </c>
    </row>
    <row r="21" spans="2:22" s="37" customFormat="1" ht="16" customHeight="1">
      <c r="B21" s="38" t="s">
        <v>82</v>
      </c>
      <c r="C21" s="51">
        <v>-34675.141530000001</v>
      </c>
      <c r="D21" s="51">
        <v>-28774.655569999999</v>
      </c>
      <c r="E21" s="51">
        <v>-15436.779490000001</v>
      </c>
      <c r="F21" s="51">
        <v>-3717.6707299999998</v>
      </c>
      <c r="G21" s="53">
        <f>SUM(C21:F21)</f>
        <v>-82604.247319999995</v>
      </c>
      <c r="H21" s="51">
        <v>-130.1055103335612</v>
      </c>
      <c r="I21" s="51">
        <v>-651.71184000000005</v>
      </c>
      <c r="J21" s="53">
        <f>SUM(H21:I21)</f>
        <v>-781.81735033356131</v>
      </c>
      <c r="K21" s="41">
        <f>SUM(G21,J21)</f>
        <v>-83386.064670333551</v>
      </c>
      <c r="M21" s="54">
        <f>M22-M18-M20</f>
        <v>-83386.064670333551</v>
      </c>
      <c r="N21" s="54">
        <f>M21-K21</f>
        <v>0</v>
      </c>
      <c r="P21" s="51">
        <v>-22861.899999999994</v>
      </c>
      <c r="Q21" s="51">
        <v>-59742.347320000001</v>
      </c>
      <c r="R21" s="41">
        <f>SUM(P21:Q21)</f>
        <v>-82604.247319999995</v>
      </c>
      <c r="T21" s="57" t="str">
        <f>IF(R21=G21, "PASS", "FAIL")</f>
        <v>PASS</v>
      </c>
    </row>
    <row r="22" spans="2:22" s="37" customFormat="1" ht="16" customHeight="1">
      <c r="B22" s="42" t="s">
        <v>9</v>
      </c>
      <c r="C22" s="41">
        <f t="shared" ref="C22:K22" si="2">SUM(C18,C20:C21)</f>
        <v>-34675.141530000001</v>
      </c>
      <c r="D22" s="41">
        <f t="shared" si="2"/>
        <v>-28774.655569999999</v>
      </c>
      <c r="E22" s="41">
        <f t="shared" si="2"/>
        <v>-15436.779490000001</v>
      </c>
      <c r="F22" s="41">
        <f t="shared" si="2"/>
        <v>-3717.6707299999998</v>
      </c>
      <c r="G22" s="41">
        <f t="shared" si="2"/>
        <v>-82604.247319999995</v>
      </c>
      <c r="H22" s="41">
        <f t="shared" si="2"/>
        <v>-130.1055103335612</v>
      </c>
      <c r="I22" s="41">
        <f t="shared" si="2"/>
        <v>-651.71184000000005</v>
      </c>
      <c r="J22" s="41">
        <f t="shared" si="2"/>
        <v>-781.81735033356131</v>
      </c>
      <c r="K22" s="41">
        <f t="shared" si="2"/>
        <v>-83386.064670333551</v>
      </c>
      <c r="M22" s="45">
        <v>-83386.064670333551</v>
      </c>
      <c r="N22" s="45">
        <f>M22-K22</f>
        <v>0</v>
      </c>
      <c r="P22" s="41">
        <f>SUM(P18,P20:P21)</f>
        <v>-22861.899999999994</v>
      </c>
      <c r="Q22" s="41">
        <f>SUM(Q18,Q20:Q21)</f>
        <v>-59742.347320000001</v>
      </c>
      <c r="R22" s="41">
        <f>SUM(R18,R20:R21)</f>
        <v>-82604.247319999995</v>
      </c>
    </row>
    <row r="23" spans="2:22" s="37" customFormat="1" ht="12.75" customHeight="1"/>
    <row r="24" spans="2:22" s="37" customFormat="1" ht="16" customHeight="1">
      <c r="B24" s="42" t="s">
        <v>78</v>
      </c>
      <c r="C24" s="41">
        <f t="shared" ref="C24:K24" si="3">C22-C18</f>
        <v>-34675.141530000001</v>
      </c>
      <c r="D24" s="41">
        <f t="shared" si="3"/>
        <v>-28774.655569999999</v>
      </c>
      <c r="E24" s="41">
        <f t="shared" si="3"/>
        <v>-15436.779490000001</v>
      </c>
      <c r="F24" s="41">
        <f t="shared" si="3"/>
        <v>-3717.6707299999998</v>
      </c>
      <c r="G24" s="41">
        <f t="shared" si="3"/>
        <v>-82604.247319999995</v>
      </c>
      <c r="H24" s="41">
        <f t="shared" si="3"/>
        <v>-130.1055103335612</v>
      </c>
      <c r="I24" s="41">
        <f t="shared" si="3"/>
        <v>-651.71184000000005</v>
      </c>
      <c r="J24" s="41">
        <f t="shared" si="3"/>
        <v>-781.81735033356131</v>
      </c>
      <c r="K24" s="41">
        <f t="shared" si="3"/>
        <v>-83386.064670333551</v>
      </c>
      <c r="P24" s="41">
        <f>P22-P18</f>
        <v>-22861.899999999994</v>
      </c>
      <c r="Q24" s="41">
        <f>Q22-Q18</f>
        <v>-59742.347320000001</v>
      </c>
      <c r="R24" s="41">
        <f>R22-R18</f>
        <v>-82604.247319999995</v>
      </c>
    </row>
    <row r="25" spans="2:22" s="37" customFormat="1" ht="12.75" customHeight="1"/>
    <row r="26" spans="2:22" s="37" customFormat="1" ht="16" customHeight="1">
      <c r="B26" s="43" t="s">
        <v>7</v>
      </c>
      <c r="C26" s="44">
        <f t="shared" ref="C26:K26" si="4">C13+C22</f>
        <v>66538.494554999983</v>
      </c>
      <c r="D26" s="44">
        <f t="shared" si="4"/>
        <v>210709.99299499998</v>
      </c>
      <c r="E26" s="44">
        <f t="shared" si="4"/>
        <v>220727.63021499995</v>
      </c>
      <c r="F26" s="44">
        <f t="shared" si="4"/>
        <v>68159.436894999992</v>
      </c>
      <c r="G26" s="44">
        <f t="shared" si="4"/>
        <v>566135.55466000002</v>
      </c>
      <c r="H26" s="44">
        <f t="shared" si="4"/>
        <v>9329.5960103274592</v>
      </c>
      <c r="I26" s="44">
        <f t="shared" si="4"/>
        <v>4419.9045400000005</v>
      </c>
      <c r="J26" s="44">
        <f t="shared" si="4"/>
        <v>13749.500550327459</v>
      </c>
      <c r="K26" s="44">
        <f t="shared" si="4"/>
        <v>579885.0552103275</v>
      </c>
      <c r="M26" s="45">
        <v>579885.0552103275</v>
      </c>
      <c r="N26" s="45">
        <f>M26-K26</f>
        <v>0</v>
      </c>
      <c r="P26" s="44">
        <f>P13+P22</f>
        <v>558097.17772287002</v>
      </c>
      <c r="Q26" s="44">
        <f>Q13+Q22</f>
        <v>8038.3769371300004</v>
      </c>
      <c r="R26" s="44">
        <f>R13+R22</f>
        <v>566135.55466000014</v>
      </c>
    </row>
    <row r="27" spans="2:22" s="37" customFormat="1" ht="12.75" customHeight="1"/>
    <row r="28" spans="2:22" s="37" customFormat="1" ht="16" customHeight="1">
      <c r="B28" s="34" t="s">
        <v>58</v>
      </c>
    </row>
    <row r="29" spans="2:22" s="37" customFormat="1" ht="16" customHeight="1">
      <c r="B29" s="46" t="s">
        <v>90</v>
      </c>
      <c r="C29" s="47">
        <v>78801</v>
      </c>
      <c r="D29" s="47">
        <v>221691</v>
      </c>
      <c r="E29" s="47">
        <v>217088</v>
      </c>
      <c r="F29" s="47">
        <v>65584</v>
      </c>
      <c r="G29" s="47">
        <v>583164</v>
      </c>
      <c r="H29" s="47">
        <v>11477</v>
      </c>
      <c r="I29" s="47">
        <v>5546</v>
      </c>
      <c r="J29" s="47">
        <v>17023</v>
      </c>
      <c r="K29" s="47">
        <v>600187</v>
      </c>
      <c r="P29" s="47">
        <v>546226</v>
      </c>
      <c r="Q29" s="47">
        <v>36938</v>
      </c>
      <c r="R29" s="47">
        <v>583164</v>
      </c>
    </row>
    <row r="30" spans="2:22" s="37" customFormat="1" ht="16" customHeight="1">
      <c r="B30" s="46" t="s">
        <v>91</v>
      </c>
      <c r="C30" s="47">
        <v>-16196</v>
      </c>
      <c r="D30" s="47">
        <v>-29676</v>
      </c>
      <c r="E30" s="47">
        <v>-14860</v>
      </c>
      <c r="F30" s="47">
        <v>-3680</v>
      </c>
      <c r="G30" s="47">
        <v>-64412</v>
      </c>
      <c r="H30" s="47">
        <v>-115</v>
      </c>
      <c r="I30" s="47">
        <v>-674</v>
      </c>
      <c r="J30" s="47">
        <v>-789</v>
      </c>
      <c r="K30" s="47">
        <v>-65201</v>
      </c>
      <c r="P30" s="47">
        <v>-22366</v>
      </c>
      <c r="Q30" s="47">
        <v>-42046</v>
      </c>
      <c r="R30" s="47">
        <v>-64412</v>
      </c>
    </row>
    <row r="31" spans="2:22" s="37" customFormat="1" ht="16" customHeight="1">
      <c r="B31" s="46" t="s">
        <v>92</v>
      </c>
      <c r="C31" s="47">
        <v>62605</v>
      </c>
      <c r="D31" s="47">
        <v>192015</v>
      </c>
      <c r="E31" s="47">
        <v>202228</v>
      </c>
      <c r="F31" s="47">
        <v>61904</v>
      </c>
      <c r="G31" s="47">
        <v>518752</v>
      </c>
      <c r="H31" s="47">
        <v>11362</v>
      </c>
      <c r="I31" s="47">
        <v>4872</v>
      </c>
      <c r="J31" s="47">
        <v>16234</v>
      </c>
      <c r="K31" s="47">
        <v>534986</v>
      </c>
      <c r="P31" s="47">
        <v>523860</v>
      </c>
      <c r="Q31" s="47">
        <v>-5108</v>
      </c>
      <c r="R31" s="47">
        <v>518752</v>
      </c>
    </row>
    <row r="32" spans="2:22" s="1" customFormat="1" ht="12.75" customHeight="1">
      <c r="B32" s="16"/>
      <c r="C32" s="31">
        <v>2</v>
      </c>
      <c r="D32" s="31">
        <f t="shared" ref="D32:K32" si="5">C32+1</f>
        <v>3</v>
      </c>
      <c r="E32" s="31">
        <f t="shared" si="5"/>
        <v>4</v>
      </c>
      <c r="F32" s="31">
        <f t="shared" si="5"/>
        <v>5</v>
      </c>
      <c r="G32" s="31">
        <f t="shared" si="5"/>
        <v>6</v>
      </c>
      <c r="H32" s="31">
        <f t="shared" si="5"/>
        <v>7</v>
      </c>
      <c r="I32" s="31">
        <f t="shared" si="5"/>
        <v>8</v>
      </c>
      <c r="J32" s="31">
        <f t="shared" si="5"/>
        <v>9</v>
      </c>
      <c r="K32" s="31">
        <f t="shared" si="5"/>
        <v>10</v>
      </c>
      <c r="L32" s="17"/>
      <c r="M32" s="18"/>
      <c r="N32" s="19"/>
      <c r="O32" s="17"/>
      <c r="P32" s="31">
        <v>12</v>
      </c>
      <c r="Q32" s="31">
        <f>P32+1</f>
        <v>13</v>
      </c>
      <c r="R32" s="31">
        <f>Q32+1</f>
        <v>14</v>
      </c>
      <c r="S32" s="17"/>
      <c r="T32" s="20"/>
      <c r="U32" s="21"/>
      <c r="V32" s="21"/>
    </row>
    <row r="33" spans="2:19" s="1" customFormat="1" ht="18" customHeight="1">
      <c r="B33" s="22" t="s">
        <v>69</v>
      </c>
      <c r="C33" s="23"/>
      <c r="D33" s="23"/>
      <c r="E33" s="23"/>
      <c r="F33" s="23"/>
      <c r="G33" s="23"/>
      <c r="H33" s="23"/>
      <c r="I33" s="23"/>
      <c r="J33" s="23"/>
      <c r="K33" s="23"/>
      <c r="L33" s="23"/>
      <c r="O33" s="23"/>
      <c r="P33" s="23"/>
      <c r="Q33" s="23"/>
      <c r="R33" s="23"/>
      <c r="S33" s="23"/>
    </row>
    <row r="34" spans="2:19" s="1" customFormat="1" ht="6" customHeight="1">
      <c r="B34" s="24"/>
      <c r="C34" s="23"/>
      <c r="D34" s="23"/>
      <c r="E34" s="23"/>
      <c r="F34" s="23"/>
      <c r="G34" s="23"/>
      <c r="H34" s="23"/>
      <c r="I34" s="23"/>
      <c r="J34" s="23"/>
      <c r="K34" s="23"/>
      <c r="L34" s="23"/>
      <c r="M34" s="23"/>
      <c r="N34" s="29"/>
      <c r="O34" s="12"/>
    </row>
    <row r="35" spans="2:19" s="1" customFormat="1" ht="16" customHeight="1">
      <c r="B35" s="27" t="s">
        <v>71</v>
      </c>
      <c r="C35" s="28"/>
      <c r="D35" s="23"/>
      <c r="E35" s="23"/>
      <c r="F35" s="23"/>
      <c r="G35" s="23"/>
      <c r="H35" s="23"/>
      <c r="I35" s="23"/>
      <c r="J35" s="23"/>
      <c r="K35" s="23"/>
      <c r="L35" s="23"/>
      <c r="M35" s="26"/>
      <c r="N35" s="23"/>
      <c r="O35" s="23"/>
    </row>
    <row r="36" spans="2:19" s="37" customFormat="1" ht="16" customHeight="1">
      <c r="B36" s="38" t="s">
        <v>71</v>
      </c>
      <c r="C36" s="51">
        <v>0</v>
      </c>
      <c r="D36" s="51">
        <v>0</v>
      </c>
      <c r="E36" s="51">
        <v>0</v>
      </c>
      <c r="F36" s="40"/>
      <c r="G36" s="40"/>
      <c r="H36" s="40"/>
      <c r="I36" s="40"/>
      <c r="J36" s="40"/>
      <c r="K36" s="40"/>
      <c r="M36" s="57" t="s">
        <v>142</v>
      </c>
    </row>
    <row r="37" spans="2:19" s="1" customFormat="1" ht="6" customHeight="1">
      <c r="B37" s="24"/>
      <c r="C37" s="23"/>
      <c r="D37" s="23"/>
      <c r="E37" s="23"/>
      <c r="F37" s="23"/>
      <c r="G37" s="23"/>
      <c r="H37" s="23"/>
      <c r="I37" s="23"/>
      <c r="J37" s="23"/>
      <c r="K37" s="23"/>
      <c r="L37" s="23"/>
      <c r="M37" s="23"/>
      <c r="N37" s="29"/>
      <c r="O37" s="12"/>
    </row>
    <row r="38" spans="2:19" s="1" customFormat="1" ht="16" customHeight="1">
      <c r="B38" s="27" t="s">
        <v>84</v>
      </c>
      <c r="C38" s="28"/>
      <c r="D38" s="23"/>
      <c r="E38" s="23"/>
      <c r="F38" s="23"/>
      <c r="G38" s="23"/>
      <c r="H38" s="23"/>
      <c r="I38" s="23"/>
      <c r="J38" s="23"/>
      <c r="K38" s="23"/>
      <c r="L38" s="23"/>
      <c r="M38" s="26"/>
      <c r="N38" s="23"/>
      <c r="O38" s="23"/>
    </row>
    <row r="39" spans="2:19" s="37" customFormat="1" ht="16" customHeight="1">
      <c r="B39" s="38" t="s">
        <v>85</v>
      </c>
      <c r="C39" s="51">
        <v>4778.2269500000002</v>
      </c>
      <c r="D39" s="51">
        <v>140968.90216999999</v>
      </c>
      <c r="E39" s="51">
        <v>123010.34812000001</v>
      </c>
      <c r="F39" s="51">
        <v>32132.288939999999</v>
      </c>
      <c r="G39" s="53">
        <f t="shared" ref="G39:G44" si="6">SUM(C39:F39)</f>
        <v>300889.76618000004</v>
      </c>
      <c r="H39" s="51">
        <v>0</v>
      </c>
      <c r="I39" s="51">
        <v>2692.6563000000001</v>
      </c>
      <c r="J39" s="53">
        <f>SUM(H39:I39)</f>
        <v>2692.6563000000001</v>
      </c>
      <c r="K39" s="41">
        <f>G39+J39</f>
        <v>303582.42248000001</v>
      </c>
      <c r="M39" s="54">
        <v>303582.42248000001</v>
      </c>
      <c r="N39" s="54">
        <f>M39-K39</f>
        <v>0</v>
      </c>
    </row>
    <row r="40" spans="2:19" s="37" customFormat="1" ht="16" customHeight="1">
      <c r="B40" s="38" t="s">
        <v>88</v>
      </c>
      <c r="C40" s="51">
        <v>67286.74904000001</v>
      </c>
      <c r="D40" s="51">
        <v>26337.491660000003</v>
      </c>
      <c r="E40" s="51">
        <v>15563.108449999998</v>
      </c>
      <c r="F40" s="51">
        <v>14581.35916</v>
      </c>
      <c r="G40" s="53">
        <f t="shared" si="6"/>
        <v>123768.70831000002</v>
      </c>
      <c r="H40" s="51">
        <v>0</v>
      </c>
      <c r="I40" s="51">
        <v>1122.0412700000002</v>
      </c>
      <c r="J40" s="53">
        <f>SUM(H40:I40)</f>
        <v>1122.0412700000002</v>
      </c>
      <c r="K40" s="41">
        <f>G40+J40</f>
        <v>124890.74958000002</v>
      </c>
      <c r="M40" s="54">
        <v>124890.74958</v>
      </c>
      <c r="N40" s="54">
        <f>M40-K40</f>
        <v>0</v>
      </c>
    </row>
    <row r="41" spans="2:19" s="37" customFormat="1" ht="16" customHeight="1">
      <c r="B41" s="38" t="s">
        <v>86</v>
      </c>
      <c r="C41" s="51">
        <v>147.12778999999998</v>
      </c>
      <c r="D41" s="51">
        <v>1264.3674900000001</v>
      </c>
      <c r="E41" s="51">
        <v>1968.8023899999998</v>
      </c>
      <c r="F41" s="51">
        <v>9560.3108200000006</v>
      </c>
      <c r="G41" s="53">
        <f t="shared" si="6"/>
        <v>12940.608490000001</v>
      </c>
      <c r="H41" s="40"/>
      <c r="I41" s="40"/>
      <c r="J41" s="40"/>
      <c r="K41" s="41">
        <f>G41</f>
        <v>12940.608490000001</v>
      </c>
    </row>
    <row r="42" spans="2:19" s="37" customFormat="1" ht="16" customHeight="1">
      <c r="B42" s="38" t="s">
        <v>62</v>
      </c>
      <c r="C42" s="51">
        <v>3929.16806</v>
      </c>
      <c r="D42" s="51">
        <v>17601.574740000007</v>
      </c>
      <c r="E42" s="51">
        <v>5245.6382600000006</v>
      </c>
      <c r="F42" s="51">
        <v>786.20318000000009</v>
      </c>
      <c r="G42" s="53">
        <f t="shared" si="6"/>
        <v>27562.584240000007</v>
      </c>
      <c r="H42" s="40"/>
      <c r="I42" s="40"/>
      <c r="J42" s="40"/>
      <c r="K42" s="41">
        <f>G42</f>
        <v>27562.584240000007</v>
      </c>
    </row>
    <row r="43" spans="2:19" s="37" customFormat="1" ht="16" customHeight="1">
      <c r="B43" s="38" t="s">
        <v>63</v>
      </c>
      <c r="C43" s="51">
        <v>4089.8185510871108</v>
      </c>
      <c r="D43" s="51">
        <v>16732.298755816137</v>
      </c>
      <c r="E43" s="51">
        <v>14938.980828229223</v>
      </c>
      <c r="F43" s="51">
        <v>71731.799149999992</v>
      </c>
      <c r="G43" s="53">
        <f t="shared" si="6"/>
        <v>107492.89728513247</v>
      </c>
      <c r="H43" s="40"/>
      <c r="I43" s="40"/>
      <c r="J43" s="40"/>
      <c r="K43" s="41">
        <f>G43</f>
        <v>107492.89728513247</v>
      </c>
      <c r="M43" s="30" t="str">
        <f>IF(OR(SUM(C43:E43)&gt;P13, F43&gt;F13), "FAIL", "PASS")</f>
        <v>PASS</v>
      </c>
      <c r="N43" s="25"/>
    </row>
    <row r="44" spans="2:19" s="37" customFormat="1" ht="16" customHeight="1">
      <c r="B44" s="38" t="s">
        <v>64</v>
      </c>
      <c r="C44" s="51">
        <v>0</v>
      </c>
      <c r="D44" s="51">
        <v>2323.17</v>
      </c>
      <c r="E44" s="51">
        <v>1143.67</v>
      </c>
      <c r="F44" s="51">
        <v>65.78</v>
      </c>
      <c r="G44" s="53">
        <f t="shared" si="6"/>
        <v>3532.6200000000003</v>
      </c>
      <c r="H44" s="40"/>
      <c r="I44" s="40"/>
      <c r="J44" s="40"/>
      <c r="K44" s="41">
        <f>G44</f>
        <v>3532.6200000000003</v>
      </c>
      <c r="M44" s="62"/>
    </row>
    <row r="45" spans="2:19" s="1" customFormat="1" ht="6" customHeight="1">
      <c r="B45" s="24"/>
      <c r="C45" s="23"/>
      <c r="D45" s="23"/>
      <c r="E45" s="23"/>
      <c r="F45" s="23"/>
      <c r="G45" s="23"/>
      <c r="H45" s="23"/>
      <c r="I45" s="23"/>
      <c r="J45" s="23"/>
      <c r="K45" s="23"/>
      <c r="L45" s="23"/>
      <c r="M45" s="23"/>
      <c r="N45" s="29"/>
      <c r="O45" s="12"/>
    </row>
    <row r="46" spans="2:19" s="1" customFormat="1" ht="16" customHeight="1">
      <c r="B46" s="27" t="s">
        <v>45</v>
      </c>
      <c r="C46" s="28"/>
      <c r="D46" s="23"/>
      <c r="E46" s="23"/>
      <c r="F46" s="23"/>
      <c r="G46" s="23"/>
      <c r="H46" s="23"/>
      <c r="I46" s="23"/>
      <c r="J46" s="23"/>
      <c r="K46" s="23"/>
      <c r="L46" s="23"/>
      <c r="M46" s="26"/>
      <c r="N46" s="23"/>
      <c r="O46" s="23"/>
    </row>
    <row r="47" spans="2:19" s="37" customFormat="1" ht="16" customHeight="1">
      <c r="B47" s="38" t="s">
        <v>62</v>
      </c>
      <c r="C47" s="51">
        <v>-155.5506</v>
      </c>
      <c r="D47" s="51">
        <v>-1694.5372</v>
      </c>
      <c r="E47" s="51">
        <v>-1750.8342399999999</v>
      </c>
      <c r="F47" s="51">
        <v>-39.73245</v>
      </c>
      <c r="G47" s="53">
        <f>SUM(C47:F47)</f>
        <v>-3640.6544899999999</v>
      </c>
      <c r="H47" s="40"/>
      <c r="I47" s="40"/>
      <c r="J47" s="40"/>
      <c r="K47" s="41">
        <f>G47</f>
        <v>-3640.6544899999999</v>
      </c>
      <c r="M47" s="30" t="s">
        <v>142</v>
      </c>
      <c r="N47" s="25"/>
    </row>
    <row r="48" spans="2:19" s="1" customFormat="1" ht="6" customHeight="1">
      <c r="B48" s="24"/>
      <c r="C48" s="23"/>
      <c r="D48" s="23"/>
      <c r="E48" s="23"/>
      <c r="F48" s="23"/>
      <c r="G48" s="23"/>
      <c r="H48" s="23"/>
      <c r="I48" s="23"/>
      <c r="J48" s="23"/>
      <c r="K48" s="23"/>
      <c r="L48" s="23"/>
      <c r="M48" s="23"/>
      <c r="N48" s="29"/>
      <c r="O48" s="12"/>
    </row>
    <row r="49" spans="2:20" s="1" customFormat="1" ht="16" customHeight="1">
      <c r="B49" s="27" t="s">
        <v>65</v>
      </c>
      <c r="C49" s="28"/>
      <c r="D49" s="23"/>
      <c r="E49" s="23"/>
      <c r="F49" s="23"/>
      <c r="G49" s="23"/>
      <c r="H49" s="23"/>
      <c r="I49" s="23"/>
      <c r="J49" s="23"/>
      <c r="K49" s="23"/>
      <c r="L49" s="23"/>
      <c r="M49" s="26"/>
      <c r="N49" s="23"/>
      <c r="O49" s="23"/>
    </row>
    <row r="50" spans="2:20" s="37" customFormat="1" ht="16" customHeight="1">
      <c r="B50" s="38" t="s">
        <v>66</v>
      </c>
      <c r="C50" s="51">
        <v>0</v>
      </c>
      <c r="D50" s="51">
        <v>21120</v>
      </c>
      <c r="E50" s="51">
        <v>10397</v>
      </c>
      <c r="F50" s="51">
        <v>598</v>
      </c>
      <c r="G50" s="53">
        <f>SUM(C50:F50)</f>
        <v>32115</v>
      </c>
      <c r="H50" s="40"/>
      <c r="I50" s="40"/>
      <c r="J50" s="40"/>
      <c r="K50" s="41">
        <f>G50</f>
        <v>32115</v>
      </c>
      <c r="M50" s="30" t="str">
        <f>IF(AND(G44&gt;0, G50=0), "FAIL", "PASS")</f>
        <v>PASS</v>
      </c>
    </row>
    <row r="51" spans="2:20" s="37" customFormat="1" ht="16" customHeight="1">
      <c r="B51" s="46" t="s">
        <v>72</v>
      </c>
      <c r="C51" s="63" t="e">
        <f>(C44*1000)/C50</f>
        <v>#DIV/0!</v>
      </c>
      <c r="D51" s="63">
        <f>(D44*1000)/D50</f>
        <v>109.99857954545455</v>
      </c>
      <c r="E51" s="63">
        <f>(E44*1000)/E50</f>
        <v>110</v>
      </c>
      <c r="F51" s="63">
        <f>(F44*1000)/F50</f>
        <v>110</v>
      </c>
      <c r="G51" s="64">
        <f>(G44*1000)/G50</f>
        <v>109.99906585707615</v>
      </c>
      <c r="H51" s="40"/>
      <c r="I51" s="40"/>
      <c r="J51" s="40"/>
      <c r="K51" s="66">
        <f>(K44*1000)/K50</f>
        <v>109.99906585707615</v>
      </c>
    </row>
    <row r="52" spans="2:20" s="37" customFormat="1" ht="16" customHeight="1">
      <c r="B52" s="38" t="s">
        <v>67</v>
      </c>
      <c r="C52" s="51">
        <v>446835</v>
      </c>
      <c r="D52" s="51">
        <v>4122668</v>
      </c>
      <c r="E52" s="51">
        <v>883892</v>
      </c>
      <c r="F52" s="51">
        <v>108385</v>
      </c>
      <c r="G52" s="53">
        <f>SUM(C52:F52)</f>
        <v>5561780</v>
      </c>
      <c r="H52" s="40"/>
      <c r="I52" s="40"/>
      <c r="J52" s="40"/>
      <c r="K52" s="41">
        <f>G52</f>
        <v>5561780</v>
      </c>
    </row>
    <row r="53" spans="2:20" s="37" customFormat="1" ht="16" customHeight="1">
      <c r="B53" s="38" t="s">
        <v>87</v>
      </c>
      <c r="C53" s="51">
        <v>195170</v>
      </c>
      <c r="D53" s="51">
        <v>538418</v>
      </c>
      <c r="E53" s="51">
        <v>482725</v>
      </c>
      <c r="F53" s="51">
        <v>17060</v>
      </c>
      <c r="G53" s="53">
        <f>SUM(C53:F53)</f>
        <v>1233373</v>
      </c>
      <c r="H53" s="40"/>
      <c r="I53" s="40"/>
      <c r="J53" s="40"/>
      <c r="K53" s="41">
        <f>G53</f>
        <v>1233373</v>
      </c>
    </row>
    <row r="54" spans="2:20" s="37" customFormat="1" ht="16" customHeight="1">
      <c r="B54" s="52" t="s">
        <v>68</v>
      </c>
      <c r="C54" s="53">
        <f>SUM(C52:C53)</f>
        <v>642005</v>
      </c>
      <c r="D54" s="53">
        <f>SUM(D52:D53)</f>
        <v>4661086</v>
      </c>
      <c r="E54" s="53">
        <f>SUM(E52:E53)</f>
        <v>1366617</v>
      </c>
      <c r="F54" s="53">
        <f>SUM(F52:F53)</f>
        <v>125445</v>
      </c>
      <c r="G54" s="53">
        <f>SUM(G52:G53)</f>
        <v>6795153</v>
      </c>
      <c r="H54" s="40"/>
      <c r="I54" s="40"/>
      <c r="J54" s="40"/>
      <c r="K54" s="41">
        <f>SUM(K52:K53)</f>
        <v>6795153</v>
      </c>
      <c r="M54" s="30" t="str">
        <f>IF(AND(G42&gt;0, G54=0), "FAIL", "PASS")</f>
        <v>PASS</v>
      </c>
    </row>
    <row r="55" spans="2:20" s="37" customFormat="1" ht="16" customHeight="1">
      <c r="B55" s="46" t="s">
        <v>73</v>
      </c>
      <c r="C55" s="63">
        <f>(C42*1000)/C54</f>
        <v>6.1201518056712958</v>
      </c>
      <c r="D55" s="63">
        <f>(D42*1000)/D54</f>
        <v>3.776281909409096</v>
      </c>
      <c r="E55" s="63">
        <f>(E42*1000)/E54</f>
        <v>3.8384113910481141</v>
      </c>
      <c r="F55" s="63">
        <f>(F42*1000)/F54</f>
        <v>6.2673138028618123</v>
      </c>
      <c r="G55" s="64">
        <f>(G42*1000)/G54</f>
        <v>4.0562124561433723</v>
      </c>
      <c r="H55" s="40"/>
      <c r="I55" s="40"/>
      <c r="J55" s="40"/>
      <c r="K55" s="66">
        <f>(K42*1000)/K54</f>
        <v>4.0562124561433723</v>
      </c>
    </row>
    <row r="56" spans="2:20" s="37" customFormat="1" ht="12.75" customHeight="1"/>
    <row r="57" spans="2:20" s="13" customFormat="1" ht="18" customHeight="1">
      <c r="B57" s="14" t="s">
        <v>8</v>
      </c>
      <c r="C57" s="15"/>
      <c r="D57" s="15"/>
      <c r="F57" s="15"/>
      <c r="M57" s="15"/>
      <c r="N57" s="15"/>
      <c r="P57" s="15"/>
      <c r="Q57" s="15"/>
      <c r="T57" s="15"/>
    </row>
    <row r="58" spans="2:20" s="10" customFormat="1" ht="16" customHeight="1">
      <c r="B58" s="91" t="s">
        <v>156</v>
      </c>
      <c r="C58" s="91"/>
      <c r="D58" s="91"/>
      <c r="E58" s="91"/>
      <c r="F58" s="91"/>
      <c r="G58" s="91"/>
      <c r="H58" s="91"/>
      <c r="I58" s="91"/>
      <c r="J58" s="91"/>
      <c r="K58" s="91"/>
      <c r="L58" s="48"/>
      <c r="M58" s="49"/>
      <c r="N58" s="49"/>
      <c r="O58" s="49"/>
      <c r="P58" s="49"/>
      <c r="Q58" s="49"/>
      <c r="S58" s="49"/>
      <c r="T58" s="49"/>
    </row>
    <row r="59" spans="2:20" s="10" customFormat="1" ht="16" customHeight="1">
      <c r="B59" s="91"/>
      <c r="C59" s="91"/>
      <c r="D59" s="91"/>
      <c r="E59" s="91"/>
      <c r="F59" s="91"/>
      <c r="G59" s="91"/>
      <c r="H59" s="91"/>
      <c r="I59" s="91"/>
      <c r="J59" s="91"/>
      <c r="K59" s="91"/>
      <c r="L59" s="49"/>
      <c r="M59" s="49"/>
      <c r="N59" s="49"/>
      <c r="O59" s="49"/>
      <c r="P59" s="49"/>
      <c r="Q59" s="49"/>
      <c r="S59" s="49"/>
      <c r="T59" s="49"/>
    </row>
    <row r="60" spans="2:20" s="10" customFormat="1" ht="16" customHeight="1">
      <c r="B60" s="91"/>
      <c r="C60" s="91"/>
      <c r="D60" s="91"/>
      <c r="E60" s="91"/>
      <c r="F60" s="91"/>
      <c r="G60" s="91"/>
      <c r="H60" s="91"/>
      <c r="I60" s="91"/>
      <c r="J60" s="91"/>
      <c r="K60" s="91"/>
      <c r="L60" s="49"/>
      <c r="M60" s="49"/>
      <c r="N60" s="49"/>
      <c r="O60" s="49"/>
      <c r="P60" s="49"/>
      <c r="Q60" s="49"/>
      <c r="S60" s="49"/>
      <c r="T60" s="49"/>
    </row>
    <row r="61" spans="2:20" s="10" customFormat="1" ht="16" customHeight="1">
      <c r="B61" s="91"/>
      <c r="C61" s="91"/>
      <c r="D61" s="91"/>
      <c r="E61" s="91"/>
      <c r="F61" s="91"/>
      <c r="G61" s="91"/>
      <c r="H61" s="91"/>
      <c r="I61" s="91"/>
      <c r="J61" s="91"/>
      <c r="K61" s="91"/>
      <c r="L61" s="49"/>
      <c r="M61" s="49"/>
      <c r="N61" s="49"/>
      <c r="O61" s="49"/>
      <c r="P61" s="49"/>
      <c r="Q61" s="49"/>
      <c r="S61" s="49"/>
      <c r="T61" s="49"/>
    </row>
    <row r="62" spans="2:20" s="10" customFormat="1" ht="16" customHeight="1">
      <c r="B62" s="91"/>
      <c r="C62" s="91"/>
      <c r="D62" s="91"/>
      <c r="E62" s="91"/>
      <c r="F62" s="91"/>
      <c r="G62" s="91"/>
      <c r="H62" s="91"/>
      <c r="I62" s="91"/>
      <c r="J62" s="91"/>
      <c r="K62" s="91"/>
      <c r="L62" s="49"/>
      <c r="M62" s="49"/>
      <c r="N62" s="49"/>
      <c r="O62" s="49"/>
      <c r="P62" s="49"/>
      <c r="Q62" s="49"/>
      <c r="S62" s="49"/>
      <c r="T62" s="49"/>
    </row>
    <row r="63" spans="2:20" s="10" customFormat="1" ht="16" customHeight="1">
      <c r="B63" s="91"/>
      <c r="C63" s="91"/>
      <c r="D63" s="91"/>
      <c r="E63" s="91"/>
      <c r="F63" s="91"/>
      <c r="G63" s="91"/>
      <c r="H63" s="91"/>
      <c r="I63" s="91"/>
      <c r="J63" s="91"/>
      <c r="K63" s="91"/>
      <c r="L63" s="49"/>
      <c r="M63" s="49"/>
      <c r="N63" s="49"/>
      <c r="O63" s="49"/>
      <c r="P63" s="49"/>
      <c r="Q63" s="49"/>
      <c r="S63" s="49"/>
      <c r="T63" s="49"/>
    </row>
    <row r="64" spans="2:20" s="10" customFormat="1" ht="16" customHeight="1">
      <c r="B64" s="91"/>
      <c r="C64" s="91"/>
      <c r="D64" s="91"/>
      <c r="E64" s="91"/>
      <c r="F64" s="91"/>
      <c r="G64" s="91"/>
      <c r="H64" s="91"/>
      <c r="I64" s="91"/>
      <c r="J64" s="91"/>
      <c r="K64" s="91"/>
      <c r="L64" s="49"/>
      <c r="M64" s="49"/>
      <c r="N64" s="49"/>
      <c r="O64" s="49"/>
      <c r="P64" s="49"/>
      <c r="Q64" s="49"/>
      <c r="S64" s="49"/>
      <c r="T64" s="49"/>
    </row>
    <row r="65" spans="2:20" s="10" customFormat="1" ht="16" customHeight="1">
      <c r="B65" s="91"/>
      <c r="C65" s="91"/>
      <c r="D65" s="91"/>
      <c r="E65" s="91"/>
      <c r="F65" s="91"/>
      <c r="G65" s="91"/>
      <c r="H65" s="91"/>
      <c r="I65" s="91"/>
      <c r="J65" s="91"/>
      <c r="K65" s="91"/>
      <c r="L65" s="49"/>
      <c r="M65" s="49"/>
      <c r="N65" s="49"/>
      <c r="O65" s="49"/>
      <c r="P65" s="49"/>
      <c r="Q65" s="49"/>
      <c r="S65" s="49"/>
      <c r="T65" s="49"/>
    </row>
    <row r="66" spans="2:20" s="10" customFormat="1" ht="16" customHeight="1">
      <c r="B66" s="91"/>
      <c r="C66" s="91"/>
      <c r="D66" s="91"/>
      <c r="E66" s="91"/>
      <c r="F66" s="91"/>
      <c r="G66" s="91"/>
      <c r="H66" s="91"/>
      <c r="I66" s="91"/>
      <c r="J66" s="91"/>
      <c r="K66" s="91"/>
      <c r="L66" s="49"/>
      <c r="M66" s="49"/>
      <c r="N66" s="49"/>
      <c r="O66" s="49"/>
      <c r="P66" s="49"/>
      <c r="Q66" s="49"/>
      <c r="S66" s="49"/>
      <c r="T66" s="49"/>
    </row>
    <row r="67" spans="2:20" s="10" customFormat="1" ht="16" customHeight="1">
      <c r="B67" s="91"/>
      <c r="C67" s="91"/>
      <c r="D67" s="91"/>
      <c r="E67" s="91"/>
      <c r="F67" s="91"/>
      <c r="G67" s="91"/>
      <c r="H67" s="91"/>
      <c r="I67" s="91"/>
      <c r="J67" s="91"/>
      <c r="K67" s="91"/>
      <c r="L67" s="49"/>
      <c r="M67" s="49"/>
      <c r="N67" s="49"/>
      <c r="O67" s="49"/>
      <c r="P67" s="49"/>
      <c r="Q67" s="49"/>
      <c r="S67" s="49"/>
      <c r="T67" s="49"/>
    </row>
    <row r="68" spans="2:20" s="10" customFormat="1" ht="16" customHeight="1">
      <c r="B68" s="91"/>
      <c r="C68" s="91"/>
      <c r="D68" s="91"/>
      <c r="E68" s="91"/>
      <c r="F68" s="91"/>
      <c r="G68" s="91"/>
      <c r="H68" s="91"/>
      <c r="I68" s="91"/>
      <c r="J68" s="91"/>
      <c r="K68" s="91"/>
      <c r="L68" s="49"/>
      <c r="M68" s="49"/>
      <c r="N68" s="49"/>
      <c r="O68" s="49"/>
      <c r="P68" s="49"/>
      <c r="Q68" s="49"/>
      <c r="S68" s="49"/>
      <c r="T68" s="49"/>
    </row>
    <row r="69" spans="2:20" s="10" customFormat="1" ht="16" customHeight="1">
      <c r="B69" s="91"/>
      <c r="C69" s="91"/>
      <c r="D69" s="91"/>
      <c r="E69" s="91"/>
      <c r="F69" s="91"/>
      <c r="G69" s="91"/>
      <c r="H69" s="91"/>
      <c r="I69" s="91"/>
      <c r="J69" s="91"/>
      <c r="K69" s="91"/>
      <c r="L69" s="48"/>
      <c r="M69" s="49"/>
      <c r="N69" s="49"/>
      <c r="O69" s="49"/>
      <c r="P69" s="49"/>
      <c r="Q69" s="49"/>
      <c r="S69" s="49"/>
      <c r="T69" s="49"/>
    </row>
    <row r="70" spans="2:20">
      <c r="N70" s="50"/>
      <c r="P70" s="50"/>
      <c r="T70" s="50"/>
    </row>
  </sheetData>
  <mergeCells count="13">
    <mergeCell ref="R6:R7"/>
    <mergeCell ref="T6:T7"/>
    <mergeCell ref="C1:D1"/>
    <mergeCell ref="C3:D3"/>
    <mergeCell ref="F3:G3"/>
    <mergeCell ref="C6:G6"/>
    <mergeCell ref="H6:J6"/>
    <mergeCell ref="K6:K7"/>
    <mergeCell ref="B58:K69"/>
    <mergeCell ref="M6:M7"/>
    <mergeCell ref="N6:N7"/>
    <mergeCell ref="P6:P7"/>
    <mergeCell ref="Q6:Q7"/>
  </mergeCells>
  <conditionalFormatting sqref="C3:E3">
    <cfRule type="expression" dxfId="143" priority="2">
      <formula>$E$3&lt;&gt;0</formula>
    </cfRule>
  </conditionalFormatting>
  <conditionalFormatting sqref="C29:K29 P29:R29">
    <cfRule type="expression" dxfId="142" priority="5">
      <formula>AND(ABS(C13-C29)&gt;500, ABS((C13-C29)/C29)&gt;0.1)</formula>
    </cfRule>
  </conditionalFormatting>
  <conditionalFormatting sqref="C30:K30 P30:R30">
    <cfRule type="expression" dxfId="141" priority="6">
      <formula>AND(ABS(C22-C30)&gt;500, ABS((C22-C30)/C30)&gt;0.1)</formula>
    </cfRule>
  </conditionalFormatting>
  <conditionalFormatting sqref="C31:K31 P31:R31">
    <cfRule type="expression" dxfId="140" priority="7">
      <formula>AND(ABS(C26-C31)&gt;500, ABS((C26-C31)/C31)&gt;0.1)</formula>
    </cfRule>
  </conditionalFormatting>
  <conditionalFormatting sqref="M9:N9 M11:N13 M18:N18 M20:N22 M26:N26 M39:N40">
    <cfRule type="expression" dxfId="139" priority="4">
      <formula>$N9&lt;&gt;0</formula>
    </cfRule>
  </conditionalFormatting>
  <conditionalFormatting sqref="M6:N7">
    <cfRule type="expression" dxfId="138" priority="3">
      <formula>SUM($N$9:$N$40)&lt;&gt;0</formula>
    </cfRule>
  </conditionalFormatting>
  <conditionalFormatting sqref="T9 T11:T12 T18 T20:T21 M36 M43 M47 M50 M54">
    <cfRule type="cellIs" dxfId="137" priority="8" operator="equal">
      <formula>"FAIL"</formula>
    </cfRule>
  </conditionalFormatting>
  <conditionalFormatting sqref="C9:F9 H9:I9 P9:Q9 C11:F12 H11:I12 P11:Q12 C18:F18 C20:F21 H18:I18 H20:I21 P18:Q18 P20:Q21 C36:E36 C39:F44 H39:I40 C47:F47 C50:F50 C52:F53">
    <cfRule type="expression" dxfId="136" priority="1">
      <formula>VLOOKUP($B$3,#REF!, 7, FALSE)="No"</formula>
    </cfRule>
  </conditionalFormatting>
  <dataValidations count="4">
    <dataValidation type="list" allowBlank="1" showInputMessage="1" showErrorMessage="1" sqref="H3" xr:uid="{00000000-0002-0000-1100-000000000000}">
      <formula1>#REF!</formula1>
    </dataValidation>
    <dataValidation type="whole" errorStyle="warning" operator="greaterThanOrEqual" allowBlank="1" showErrorMessage="1" errorTitle="WARNING" error="This figure must be entered as a positive whole number. Please ensure the figure you have entered is correct." sqref="C50:F50 C52:F53" xr:uid="{00000000-0002-0000-1100-000001000000}">
      <formula1>0</formula1>
    </dataValidation>
    <dataValidation type="whole" errorStyle="warning" operator="lessThanOrEqual" allowBlank="1" showErrorMessage="1" errorTitle="WARNING: Check signage" error="Income must be entered as a negative whole number. Please ensure that the figure you have entered is correct." sqref="C11:F11 H11:I11 P11:Q11 C18:F18 H18:I18 P18:Q18 C20:F21 H20:I21 P20:Q21 C47:F47" xr:uid="{00000000-0002-0000-1100-000002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F9 H9:I9 P9:Q9 C12:F12 H12:I12 P12:Q12 C36:E36 C39:F44 H39:I40" xr:uid="{00000000-0002-0000-1100-000003000000}">
      <formula1>0</formula1>
    </dataValidation>
  </dataValidations>
  <pageMargins left="0.7" right="0.7" top="0.75" bottom="0.75" header="0.3" footer="0.3"/>
  <pageSetup paperSize="9" scale="53" fitToHeight="0" orientation="landscape" r:id="rId1"/>
  <rowBreaks count="1" manualBreakCount="1">
    <brk id="56" max="19"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8DB4E2"/>
    <pageSetUpPr fitToPage="1"/>
  </sheetPr>
  <dimension ref="B1:V70"/>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4" customWidth="1"/>
    <col min="2" max="2" width="53.453125" style="34" customWidth="1"/>
    <col min="3" max="4" width="13.453125" style="34" customWidth="1"/>
    <col min="5" max="5" width="12.81640625" style="34" customWidth="1"/>
    <col min="6" max="6" width="10.7265625" style="34" customWidth="1"/>
    <col min="7" max="7" width="11.1796875" style="34" customWidth="1"/>
    <col min="8" max="9" width="12.453125" style="34" customWidth="1"/>
    <col min="10" max="10" width="13" style="34" customWidth="1"/>
    <col min="11" max="11" width="13.26953125" style="34" customWidth="1"/>
    <col min="12" max="12" width="3.26953125" style="34" customWidth="1"/>
    <col min="13" max="14" width="10.81640625" style="34" customWidth="1"/>
    <col min="15" max="15" width="3.26953125" style="34" customWidth="1"/>
    <col min="16" max="17" width="11.1796875" style="34" customWidth="1"/>
    <col min="18" max="18" width="10" style="34" customWidth="1"/>
    <col min="19" max="19" width="3.26953125" style="34" customWidth="1"/>
    <col min="20" max="20" width="10.81640625" style="34" customWidth="1"/>
    <col min="21" max="16384" width="9.1796875" style="34"/>
  </cols>
  <sheetData>
    <row r="1" spans="2:20" s="1" customFormat="1" ht="20.149999999999999" customHeight="1">
      <c r="B1" s="2" t="s">
        <v>0</v>
      </c>
      <c r="C1" s="99"/>
      <c r="D1" s="99"/>
      <c r="F1" s="11"/>
      <c r="G1" s="11"/>
      <c r="H1" s="11"/>
      <c r="I1" s="11"/>
      <c r="J1" s="11"/>
    </row>
    <row r="2" spans="2:20" s="1" customFormat="1" ht="20.149999999999999" customHeight="1">
      <c r="B2" s="2" t="s">
        <v>89</v>
      </c>
    </row>
    <row r="3" spans="2:20" s="1" customFormat="1" ht="20.149999999999999" customHeight="1">
      <c r="B3" s="3" t="s">
        <v>27</v>
      </c>
      <c r="C3" s="100" t="s">
        <v>1</v>
      </c>
      <c r="D3" s="100"/>
      <c r="E3" s="4">
        <f>COUNT(N9:N40)-COUNTIF(N9:N40,"=0")+COUNTIF(T9:T21,"FAIL")+COUNTIF(M36:M54,"FAIL")</f>
        <v>0</v>
      </c>
      <c r="F3" s="101" t="s">
        <v>2</v>
      </c>
      <c r="G3" s="101"/>
      <c r="H3" s="5" t="s">
        <v>3</v>
      </c>
    </row>
    <row r="4" spans="2:20" s="6" customFormat="1" ht="12.75" customHeight="1">
      <c r="B4" s="7"/>
      <c r="C4" s="8"/>
      <c r="K4" s="9"/>
      <c r="L4" s="9"/>
      <c r="O4" s="9"/>
      <c r="P4" s="9"/>
      <c r="Q4" s="9"/>
      <c r="S4" s="9"/>
    </row>
    <row r="5" spans="2:20" s="6" customFormat="1" ht="12.75" customHeight="1">
      <c r="B5" s="7"/>
      <c r="C5" s="8"/>
      <c r="K5" s="9" t="s">
        <v>4</v>
      </c>
      <c r="L5" s="9"/>
      <c r="O5" s="9"/>
      <c r="P5" s="9"/>
      <c r="Q5" s="9"/>
      <c r="S5" s="9"/>
    </row>
    <row r="6" spans="2:20" ht="18" customHeight="1">
      <c r="B6" s="32" t="s">
        <v>12</v>
      </c>
      <c r="C6" s="102" t="s">
        <v>47</v>
      </c>
      <c r="D6" s="103"/>
      <c r="E6" s="103"/>
      <c r="F6" s="103"/>
      <c r="G6" s="104"/>
      <c r="H6" s="105" t="s">
        <v>48</v>
      </c>
      <c r="I6" s="106"/>
      <c r="J6" s="107"/>
      <c r="K6" s="97" t="s">
        <v>49</v>
      </c>
      <c r="L6" s="33"/>
      <c r="M6" s="92" t="s">
        <v>43</v>
      </c>
      <c r="N6" s="92" t="s">
        <v>5</v>
      </c>
      <c r="O6" s="33"/>
      <c r="P6" s="93" t="s">
        <v>59</v>
      </c>
      <c r="Q6" s="95" t="s">
        <v>60</v>
      </c>
      <c r="R6" s="97" t="s">
        <v>54</v>
      </c>
      <c r="S6" s="33"/>
      <c r="T6" s="92" t="s">
        <v>61</v>
      </c>
    </row>
    <row r="7" spans="2:20" ht="51" customHeight="1">
      <c r="B7" s="35" t="s">
        <v>13</v>
      </c>
      <c r="C7" s="68" t="s">
        <v>50</v>
      </c>
      <c r="D7" s="68" t="s">
        <v>51</v>
      </c>
      <c r="E7" s="68" t="s">
        <v>52</v>
      </c>
      <c r="F7" s="68" t="s">
        <v>53</v>
      </c>
      <c r="G7" s="67" t="s">
        <v>54</v>
      </c>
      <c r="H7" s="68" t="s">
        <v>55</v>
      </c>
      <c r="I7" s="68" t="s">
        <v>56</v>
      </c>
      <c r="J7" s="67" t="s">
        <v>57</v>
      </c>
      <c r="K7" s="108"/>
      <c r="L7" s="33"/>
      <c r="M7" s="92"/>
      <c r="N7" s="92"/>
      <c r="O7" s="33"/>
      <c r="P7" s="94"/>
      <c r="Q7" s="96"/>
      <c r="R7" s="98"/>
      <c r="S7" s="33"/>
      <c r="T7" s="92"/>
    </row>
    <row r="8" spans="2:20" s="37" customFormat="1" ht="16" customHeight="1">
      <c r="B8" s="36" t="s">
        <v>46</v>
      </c>
    </row>
    <row r="9" spans="2:20" s="37" customFormat="1" ht="16" customHeight="1">
      <c r="B9" s="38" t="s">
        <v>44</v>
      </c>
      <c r="C9" s="51">
        <v>1271</v>
      </c>
      <c r="D9" s="51">
        <v>5013</v>
      </c>
      <c r="E9" s="51">
        <v>5191</v>
      </c>
      <c r="F9" s="51">
        <v>2009</v>
      </c>
      <c r="G9" s="53">
        <f>SUM(C9:F9)</f>
        <v>13484</v>
      </c>
      <c r="H9" s="51">
        <v>188</v>
      </c>
      <c r="I9" s="51">
        <v>0</v>
      </c>
      <c r="J9" s="53">
        <f>SUM(H9:I9)</f>
        <v>188</v>
      </c>
      <c r="K9" s="41">
        <f>SUM(G9,J9)</f>
        <v>13672</v>
      </c>
      <c r="M9" s="54">
        <v>13672</v>
      </c>
      <c r="N9" s="54">
        <f>M9-K9</f>
        <v>0</v>
      </c>
      <c r="P9" s="51">
        <v>0</v>
      </c>
      <c r="Q9" s="51">
        <v>13484</v>
      </c>
      <c r="R9" s="41">
        <f>SUM(P9:Q9)</f>
        <v>13484</v>
      </c>
      <c r="T9" s="57" t="str">
        <f>IF(R9=G9, "PASS", "FAIL")</f>
        <v>PASS</v>
      </c>
    </row>
    <row r="10" spans="2:20" s="37" customFormat="1" ht="16" customHeight="1">
      <c r="B10" s="38" t="s">
        <v>83</v>
      </c>
      <c r="C10" s="40"/>
      <c r="D10" s="40"/>
      <c r="E10" s="40"/>
      <c r="F10" s="40"/>
      <c r="G10" s="40"/>
      <c r="H10" s="40"/>
      <c r="I10" s="40"/>
      <c r="J10" s="40"/>
      <c r="K10" s="40"/>
      <c r="M10" s="55"/>
      <c r="N10" s="56"/>
      <c r="P10" s="40"/>
      <c r="Q10" s="40"/>
      <c r="R10" s="39"/>
      <c r="T10" s="60"/>
    </row>
    <row r="11" spans="2:20" s="37" customFormat="1" ht="16" customHeight="1">
      <c r="B11" s="38" t="s">
        <v>79</v>
      </c>
      <c r="C11" s="51">
        <v>-181</v>
      </c>
      <c r="D11" s="51">
        <v>-770</v>
      </c>
      <c r="E11" s="51">
        <v>-772</v>
      </c>
      <c r="F11" s="51">
        <v>-283</v>
      </c>
      <c r="G11" s="53">
        <f>SUM(C11:F11)</f>
        <v>-2006</v>
      </c>
      <c r="H11" s="51">
        <v>-26</v>
      </c>
      <c r="I11" s="51">
        <v>0</v>
      </c>
      <c r="J11" s="53">
        <f>SUM(H11:I11)</f>
        <v>-26</v>
      </c>
      <c r="K11" s="41">
        <f>SUM(G11,J11)</f>
        <v>-2032</v>
      </c>
      <c r="M11" s="54">
        <v>-2032</v>
      </c>
      <c r="N11" s="54">
        <f>M11-K11</f>
        <v>0</v>
      </c>
      <c r="P11" s="51">
        <v>0</v>
      </c>
      <c r="Q11" s="51">
        <v>-2006</v>
      </c>
      <c r="R11" s="41">
        <f>SUM(P11:Q11)</f>
        <v>-2006</v>
      </c>
      <c r="T11" s="57" t="str">
        <f>IF(R11=G11, "PASS", "FAIL")</f>
        <v>PASS</v>
      </c>
    </row>
    <row r="12" spans="2:20" s="37" customFormat="1" ht="16" customHeight="1">
      <c r="B12" s="38" t="s">
        <v>80</v>
      </c>
      <c r="C12" s="51">
        <v>24945</v>
      </c>
      <c r="D12" s="51">
        <v>98378</v>
      </c>
      <c r="E12" s="51">
        <v>101853</v>
      </c>
      <c r="F12" s="51">
        <v>39423</v>
      </c>
      <c r="G12" s="53">
        <f>SUM(C12:F12)</f>
        <v>264599</v>
      </c>
      <c r="H12" s="51">
        <v>3696</v>
      </c>
      <c r="I12" s="51">
        <v>0</v>
      </c>
      <c r="J12" s="53">
        <f>SUM(H12:I12)</f>
        <v>3696</v>
      </c>
      <c r="K12" s="41">
        <f>SUM(G12,J12)</f>
        <v>268295</v>
      </c>
      <c r="M12" s="54">
        <f>M13-SUM(M9,M11)</f>
        <v>268295</v>
      </c>
      <c r="N12" s="54">
        <f>M12-K12</f>
        <v>0</v>
      </c>
      <c r="P12" s="51">
        <v>157964</v>
      </c>
      <c r="Q12" s="51">
        <v>106635</v>
      </c>
      <c r="R12" s="41">
        <f>SUM(P12:Q12)</f>
        <v>264599</v>
      </c>
      <c r="T12" s="57" t="str">
        <f>IF(R12=G12, "PASS", "FAIL")</f>
        <v>PASS</v>
      </c>
    </row>
    <row r="13" spans="2:20" s="37" customFormat="1" ht="16" customHeight="1">
      <c r="B13" s="42" t="s">
        <v>6</v>
      </c>
      <c r="C13" s="41">
        <f t="shared" ref="C13:K13" si="0">SUM(C9,C11:C12)</f>
        <v>26035</v>
      </c>
      <c r="D13" s="41">
        <f t="shared" si="0"/>
        <v>102621</v>
      </c>
      <c r="E13" s="41">
        <f t="shared" si="0"/>
        <v>106272</v>
      </c>
      <c r="F13" s="41">
        <f t="shared" si="0"/>
        <v>41149</v>
      </c>
      <c r="G13" s="41">
        <f t="shared" si="0"/>
        <v>276077</v>
      </c>
      <c r="H13" s="41">
        <f t="shared" si="0"/>
        <v>3858</v>
      </c>
      <c r="I13" s="41">
        <f t="shared" si="0"/>
        <v>0</v>
      </c>
      <c r="J13" s="41">
        <f t="shared" si="0"/>
        <v>3858</v>
      </c>
      <c r="K13" s="41">
        <f t="shared" si="0"/>
        <v>279935</v>
      </c>
      <c r="M13" s="45">
        <v>279935</v>
      </c>
      <c r="N13" s="45">
        <f>M13-K13</f>
        <v>0</v>
      </c>
      <c r="P13" s="41">
        <f>SUM(P9,P11:P12)</f>
        <v>157964</v>
      </c>
      <c r="Q13" s="41">
        <f>SUM(Q9,Q11:Q12)</f>
        <v>118113</v>
      </c>
      <c r="R13" s="41">
        <f>SUM(R9,R11:R12)</f>
        <v>276077</v>
      </c>
    </row>
    <row r="14" spans="2:20" s="37" customFormat="1" ht="12.75" customHeight="1"/>
    <row r="15" spans="2:20" s="37" customFormat="1" ht="16" customHeight="1">
      <c r="B15" s="42" t="s">
        <v>81</v>
      </c>
      <c r="C15" s="41">
        <f t="shared" ref="C15:K15" si="1">C13+C18</f>
        <v>26035</v>
      </c>
      <c r="D15" s="41">
        <f t="shared" si="1"/>
        <v>102621</v>
      </c>
      <c r="E15" s="41">
        <f t="shared" si="1"/>
        <v>106272</v>
      </c>
      <c r="F15" s="41">
        <f t="shared" si="1"/>
        <v>41149</v>
      </c>
      <c r="G15" s="41">
        <f t="shared" si="1"/>
        <v>276077</v>
      </c>
      <c r="H15" s="41">
        <f t="shared" si="1"/>
        <v>3858</v>
      </c>
      <c r="I15" s="41">
        <f t="shared" si="1"/>
        <v>0</v>
      </c>
      <c r="J15" s="41">
        <f t="shared" si="1"/>
        <v>3858</v>
      </c>
      <c r="K15" s="41">
        <f t="shared" si="1"/>
        <v>279935</v>
      </c>
      <c r="P15" s="41">
        <f>P13+P18</f>
        <v>157964</v>
      </c>
      <c r="Q15" s="41">
        <f>Q13+Q18</f>
        <v>118113</v>
      </c>
      <c r="R15" s="41">
        <f>R13+R18</f>
        <v>276077</v>
      </c>
    </row>
    <row r="16" spans="2:20" s="37" customFormat="1" ht="12.75" customHeight="1"/>
    <row r="17" spans="2:22" s="37" customFormat="1" ht="16" customHeight="1">
      <c r="B17" s="36" t="s">
        <v>45</v>
      </c>
    </row>
    <row r="18" spans="2:22" s="37" customFormat="1" ht="16" customHeight="1">
      <c r="B18" s="38" t="s">
        <v>76</v>
      </c>
      <c r="C18" s="51">
        <v>0</v>
      </c>
      <c r="D18" s="51">
        <v>0</v>
      </c>
      <c r="E18" s="51">
        <v>0</v>
      </c>
      <c r="F18" s="51">
        <v>0</v>
      </c>
      <c r="G18" s="53">
        <f>SUM(C18:F18)</f>
        <v>0</v>
      </c>
      <c r="H18" s="51">
        <v>0</v>
      </c>
      <c r="I18" s="51">
        <v>0</v>
      </c>
      <c r="J18" s="53">
        <f>SUM(H18:I18)</f>
        <v>0</v>
      </c>
      <c r="K18" s="41">
        <f>SUM(G18,J18)</f>
        <v>0</v>
      </c>
      <c r="M18" s="54">
        <v>0</v>
      </c>
      <c r="N18" s="54">
        <f>M18-K18</f>
        <v>0</v>
      </c>
      <c r="P18" s="51">
        <v>0</v>
      </c>
      <c r="Q18" s="51">
        <v>0</v>
      </c>
      <c r="R18" s="41">
        <f>SUM(P18:Q18)</f>
        <v>0</v>
      </c>
      <c r="T18" s="57" t="str">
        <f>IF(R18=G18, "PASS", "FAIL")</f>
        <v>PASS</v>
      </c>
    </row>
    <row r="19" spans="2:22" s="37" customFormat="1" ht="16" customHeight="1">
      <c r="B19" s="65" t="s">
        <v>77</v>
      </c>
      <c r="C19" s="40"/>
      <c r="D19" s="40"/>
      <c r="E19" s="40"/>
      <c r="F19" s="40"/>
      <c r="G19" s="40"/>
      <c r="H19" s="40"/>
      <c r="I19" s="40"/>
      <c r="J19" s="40"/>
      <c r="K19" s="39"/>
      <c r="M19" s="55"/>
      <c r="N19" s="55"/>
      <c r="P19" s="40"/>
      <c r="Q19" s="40"/>
      <c r="R19" s="39"/>
      <c r="T19" s="61"/>
    </row>
    <row r="20" spans="2:22" s="37" customFormat="1" ht="16" customHeight="1">
      <c r="B20" s="38" t="s">
        <v>70</v>
      </c>
      <c r="C20" s="51">
        <v>0</v>
      </c>
      <c r="D20" s="51">
        <v>0</v>
      </c>
      <c r="E20" s="51">
        <v>0</v>
      </c>
      <c r="F20" s="51">
        <v>0</v>
      </c>
      <c r="G20" s="53">
        <f>SUM(C20:F20)</f>
        <v>0</v>
      </c>
      <c r="H20" s="51">
        <v>0</v>
      </c>
      <c r="I20" s="51">
        <v>0</v>
      </c>
      <c r="J20" s="53">
        <f>SUM(H20:I20)</f>
        <v>0</v>
      </c>
      <c r="K20" s="41">
        <f>SUM(G20,J20)</f>
        <v>0</v>
      </c>
      <c r="M20" s="54">
        <v>0</v>
      </c>
      <c r="N20" s="54">
        <f>M20-K20</f>
        <v>0</v>
      </c>
      <c r="P20" s="51">
        <v>0</v>
      </c>
      <c r="Q20" s="51">
        <v>0</v>
      </c>
      <c r="R20" s="41">
        <f>SUM(P20:Q20)</f>
        <v>0</v>
      </c>
      <c r="T20" s="57" t="str">
        <f>IF(R20=G20, "PASS", "FAIL")</f>
        <v>PASS</v>
      </c>
    </row>
    <row r="21" spans="2:22" s="37" customFormat="1" ht="16" customHeight="1">
      <c r="B21" s="38" t="s">
        <v>82</v>
      </c>
      <c r="C21" s="51">
        <v>-15440</v>
      </c>
      <c r="D21" s="51">
        <v>-8037</v>
      </c>
      <c r="E21" s="51">
        <v>-9055</v>
      </c>
      <c r="F21" s="51">
        <v>-2956</v>
      </c>
      <c r="G21" s="53">
        <f>SUM(C21:F21)</f>
        <v>-35488</v>
      </c>
      <c r="H21" s="51">
        <v>-124</v>
      </c>
      <c r="I21" s="51">
        <v>0</v>
      </c>
      <c r="J21" s="53">
        <f>SUM(H21:I21)</f>
        <v>-124</v>
      </c>
      <c r="K21" s="41">
        <f>SUM(G21,J21)</f>
        <v>-35612</v>
      </c>
      <c r="M21" s="54">
        <f>M22-M18-M20</f>
        <v>-35612</v>
      </c>
      <c r="N21" s="54">
        <f>M21-K21</f>
        <v>0</v>
      </c>
      <c r="P21" s="51">
        <v>-6209</v>
      </c>
      <c r="Q21" s="51">
        <v>-29279</v>
      </c>
      <c r="R21" s="41">
        <f>SUM(P21:Q21)</f>
        <v>-35488</v>
      </c>
      <c r="T21" s="57" t="str">
        <f>IF(R21=G21, "PASS", "FAIL")</f>
        <v>PASS</v>
      </c>
    </row>
    <row r="22" spans="2:22" s="37" customFormat="1" ht="16" customHeight="1">
      <c r="B22" s="42" t="s">
        <v>9</v>
      </c>
      <c r="C22" s="41">
        <f t="shared" ref="C22:K22" si="2">SUM(C18,C20:C21)</f>
        <v>-15440</v>
      </c>
      <c r="D22" s="41">
        <f t="shared" si="2"/>
        <v>-8037</v>
      </c>
      <c r="E22" s="41">
        <f t="shared" si="2"/>
        <v>-9055</v>
      </c>
      <c r="F22" s="41">
        <f t="shared" si="2"/>
        <v>-2956</v>
      </c>
      <c r="G22" s="41">
        <f t="shared" si="2"/>
        <v>-35488</v>
      </c>
      <c r="H22" s="41">
        <f t="shared" si="2"/>
        <v>-124</v>
      </c>
      <c r="I22" s="41">
        <f t="shared" si="2"/>
        <v>0</v>
      </c>
      <c r="J22" s="41">
        <f t="shared" si="2"/>
        <v>-124</v>
      </c>
      <c r="K22" s="41">
        <f t="shared" si="2"/>
        <v>-35612</v>
      </c>
      <c r="M22" s="45">
        <v>-35612</v>
      </c>
      <c r="N22" s="45">
        <f>M22-K22</f>
        <v>0</v>
      </c>
      <c r="P22" s="41">
        <f>SUM(P18,P20:P21)</f>
        <v>-6209</v>
      </c>
      <c r="Q22" s="41">
        <f>SUM(Q18,Q20:Q21)</f>
        <v>-29279</v>
      </c>
      <c r="R22" s="41">
        <f>SUM(R18,R20:R21)</f>
        <v>-35488</v>
      </c>
    </row>
    <row r="23" spans="2:22" s="37" customFormat="1" ht="12.75" customHeight="1"/>
    <row r="24" spans="2:22" s="37" customFormat="1" ht="16" customHeight="1">
      <c r="B24" s="42" t="s">
        <v>78</v>
      </c>
      <c r="C24" s="41">
        <f t="shared" ref="C24:K24" si="3">C22-C18</f>
        <v>-15440</v>
      </c>
      <c r="D24" s="41">
        <f t="shared" si="3"/>
        <v>-8037</v>
      </c>
      <c r="E24" s="41">
        <f t="shared" si="3"/>
        <v>-9055</v>
      </c>
      <c r="F24" s="41">
        <f t="shared" si="3"/>
        <v>-2956</v>
      </c>
      <c r="G24" s="41">
        <f t="shared" si="3"/>
        <v>-35488</v>
      </c>
      <c r="H24" s="41">
        <f t="shared" si="3"/>
        <v>-124</v>
      </c>
      <c r="I24" s="41">
        <f t="shared" si="3"/>
        <v>0</v>
      </c>
      <c r="J24" s="41">
        <f t="shared" si="3"/>
        <v>-124</v>
      </c>
      <c r="K24" s="41">
        <f t="shared" si="3"/>
        <v>-35612</v>
      </c>
      <c r="P24" s="41">
        <f>P22-P18</f>
        <v>-6209</v>
      </c>
      <c r="Q24" s="41">
        <f>Q22-Q18</f>
        <v>-29279</v>
      </c>
      <c r="R24" s="41">
        <f>R22-R18</f>
        <v>-35488</v>
      </c>
    </row>
    <row r="25" spans="2:22" s="37" customFormat="1" ht="12.75" customHeight="1"/>
    <row r="26" spans="2:22" s="37" customFormat="1" ht="16" customHeight="1">
      <c r="B26" s="43" t="s">
        <v>7</v>
      </c>
      <c r="C26" s="44">
        <f t="shared" ref="C26:K26" si="4">C13+C22</f>
        <v>10595</v>
      </c>
      <c r="D26" s="44">
        <f t="shared" si="4"/>
        <v>94584</v>
      </c>
      <c r="E26" s="44">
        <f t="shared" si="4"/>
        <v>97217</v>
      </c>
      <c r="F26" s="44">
        <f t="shared" si="4"/>
        <v>38193</v>
      </c>
      <c r="G26" s="44">
        <f t="shared" si="4"/>
        <v>240589</v>
      </c>
      <c r="H26" s="44">
        <f t="shared" si="4"/>
        <v>3734</v>
      </c>
      <c r="I26" s="44">
        <f t="shared" si="4"/>
        <v>0</v>
      </c>
      <c r="J26" s="44">
        <f t="shared" si="4"/>
        <v>3734</v>
      </c>
      <c r="K26" s="44">
        <f t="shared" si="4"/>
        <v>244323</v>
      </c>
      <c r="M26" s="45">
        <v>244323</v>
      </c>
      <c r="N26" s="45">
        <f>M26-K26</f>
        <v>0</v>
      </c>
      <c r="P26" s="44">
        <f>P13+P22</f>
        <v>151755</v>
      </c>
      <c r="Q26" s="44">
        <f>Q13+Q22</f>
        <v>88834</v>
      </c>
      <c r="R26" s="44">
        <f>R13+R22</f>
        <v>240589</v>
      </c>
    </row>
    <row r="27" spans="2:22" s="37" customFormat="1" ht="12.75" customHeight="1"/>
    <row r="28" spans="2:22" s="37" customFormat="1" ht="16" customHeight="1">
      <c r="B28" s="34" t="s">
        <v>58</v>
      </c>
    </row>
    <row r="29" spans="2:22" s="37" customFormat="1" ht="16" customHeight="1">
      <c r="B29" s="46" t="s">
        <v>90</v>
      </c>
      <c r="C29" s="47">
        <v>21881</v>
      </c>
      <c r="D29" s="47">
        <v>100118</v>
      </c>
      <c r="E29" s="47">
        <v>102565</v>
      </c>
      <c r="F29" s="47">
        <v>43405</v>
      </c>
      <c r="G29" s="47">
        <v>267969</v>
      </c>
      <c r="H29" s="47">
        <v>3728</v>
      </c>
      <c r="I29" s="47">
        <v>0</v>
      </c>
      <c r="J29" s="47">
        <v>3728</v>
      </c>
      <c r="K29" s="47">
        <v>271697</v>
      </c>
      <c r="P29" s="47">
        <v>155551</v>
      </c>
      <c r="Q29" s="47">
        <v>112418</v>
      </c>
      <c r="R29" s="47">
        <v>267969</v>
      </c>
    </row>
    <row r="30" spans="2:22" s="37" customFormat="1" ht="16" customHeight="1">
      <c r="B30" s="46" t="s">
        <v>91</v>
      </c>
      <c r="C30" s="47">
        <v>-4968</v>
      </c>
      <c r="D30" s="47">
        <v>-9397</v>
      </c>
      <c r="E30" s="47">
        <v>-10592</v>
      </c>
      <c r="F30" s="47">
        <v>-3403</v>
      </c>
      <c r="G30" s="47">
        <v>-28360</v>
      </c>
      <c r="H30" s="47">
        <v>-125</v>
      </c>
      <c r="I30" s="47">
        <v>0</v>
      </c>
      <c r="J30" s="47">
        <v>-125</v>
      </c>
      <c r="K30" s="47">
        <v>-28485</v>
      </c>
      <c r="P30" s="47">
        <v>-6146</v>
      </c>
      <c r="Q30" s="47">
        <v>-22214</v>
      </c>
      <c r="R30" s="47">
        <v>-28360</v>
      </c>
    </row>
    <row r="31" spans="2:22" s="37" customFormat="1" ht="16" customHeight="1">
      <c r="B31" s="46" t="s">
        <v>92</v>
      </c>
      <c r="C31" s="47">
        <v>16913</v>
      </c>
      <c r="D31" s="47">
        <v>90721</v>
      </c>
      <c r="E31" s="47">
        <v>91973</v>
      </c>
      <c r="F31" s="47">
        <v>40002</v>
      </c>
      <c r="G31" s="47">
        <v>239609</v>
      </c>
      <c r="H31" s="47">
        <v>3603</v>
      </c>
      <c r="I31" s="47">
        <v>0</v>
      </c>
      <c r="J31" s="47">
        <v>3603</v>
      </c>
      <c r="K31" s="47">
        <v>243212</v>
      </c>
      <c r="P31" s="47">
        <v>149405</v>
      </c>
      <c r="Q31" s="47">
        <v>90204</v>
      </c>
      <c r="R31" s="47">
        <v>239609</v>
      </c>
    </row>
    <row r="32" spans="2:22" s="1" customFormat="1" ht="12.75" customHeight="1">
      <c r="B32" s="16"/>
      <c r="C32" s="31">
        <v>2</v>
      </c>
      <c r="D32" s="31">
        <f t="shared" ref="D32:K32" si="5">C32+1</f>
        <v>3</v>
      </c>
      <c r="E32" s="31">
        <f t="shared" si="5"/>
        <v>4</v>
      </c>
      <c r="F32" s="31">
        <f t="shared" si="5"/>
        <v>5</v>
      </c>
      <c r="G32" s="31">
        <f t="shared" si="5"/>
        <v>6</v>
      </c>
      <c r="H32" s="31">
        <f t="shared" si="5"/>
        <v>7</v>
      </c>
      <c r="I32" s="31">
        <f t="shared" si="5"/>
        <v>8</v>
      </c>
      <c r="J32" s="31">
        <f t="shared" si="5"/>
        <v>9</v>
      </c>
      <c r="K32" s="31">
        <f t="shared" si="5"/>
        <v>10</v>
      </c>
      <c r="L32" s="17"/>
      <c r="M32" s="18"/>
      <c r="N32" s="19"/>
      <c r="O32" s="17"/>
      <c r="P32" s="31">
        <v>12</v>
      </c>
      <c r="Q32" s="31">
        <f>P32+1</f>
        <v>13</v>
      </c>
      <c r="R32" s="31">
        <f>Q32+1</f>
        <v>14</v>
      </c>
      <c r="S32" s="17"/>
      <c r="T32" s="20"/>
      <c r="U32" s="21"/>
      <c r="V32" s="21"/>
    </row>
    <row r="33" spans="2:19" s="1" customFormat="1" ht="18" customHeight="1">
      <c r="B33" s="22" t="s">
        <v>69</v>
      </c>
      <c r="C33" s="23"/>
      <c r="D33" s="23"/>
      <c r="E33" s="23"/>
      <c r="F33" s="23"/>
      <c r="G33" s="23"/>
      <c r="H33" s="23"/>
      <c r="I33" s="23"/>
      <c r="J33" s="23"/>
      <c r="K33" s="23"/>
      <c r="L33" s="23"/>
      <c r="O33" s="23"/>
      <c r="P33" s="23"/>
      <c r="Q33" s="23"/>
      <c r="R33" s="23"/>
      <c r="S33" s="23"/>
    </row>
    <row r="34" spans="2:19" s="1" customFormat="1" ht="6" customHeight="1">
      <c r="B34" s="24"/>
      <c r="C34" s="23"/>
      <c r="D34" s="23"/>
      <c r="E34" s="23"/>
      <c r="F34" s="23"/>
      <c r="G34" s="23"/>
      <c r="H34" s="23"/>
      <c r="I34" s="23"/>
      <c r="J34" s="23"/>
      <c r="K34" s="23"/>
      <c r="L34" s="23"/>
      <c r="M34" s="23"/>
      <c r="N34" s="29"/>
      <c r="O34" s="12"/>
    </row>
    <row r="35" spans="2:19" s="1" customFormat="1" ht="16" customHeight="1">
      <c r="B35" s="27" t="s">
        <v>71</v>
      </c>
      <c r="C35" s="28"/>
      <c r="D35" s="23"/>
      <c r="E35" s="23"/>
      <c r="F35" s="23"/>
      <c r="G35" s="23"/>
      <c r="H35" s="23"/>
      <c r="I35" s="23"/>
      <c r="J35" s="23"/>
      <c r="K35" s="23"/>
      <c r="L35" s="23"/>
      <c r="M35" s="26"/>
      <c r="N35" s="23"/>
      <c r="O35" s="23"/>
    </row>
    <row r="36" spans="2:19" s="37" customFormat="1" ht="16" customHeight="1">
      <c r="B36" s="38" t="s">
        <v>71</v>
      </c>
      <c r="C36" s="51">
        <v>0</v>
      </c>
      <c r="D36" s="51">
        <v>469</v>
      </c>
      <c r="E36" s="51">
        <v>339</v>
      </c>
      <c r="F36" s="40"/>
      <c r="G36" s="40"/>
      <c r="H36" s="40"/>
      <c r="I36" s="40"/>
      <c r="J36" s="40"/>
      <c r="K36" s="40"/>
      <c r="M36" s="57" t="s">
        <v>142</v>
      </c>
    </row>
    <row r="37" spans="2:19" s="1" customFormat="1" ht="6" customHeight="1">
      <c r="B37" s="24"/>
      <c r="C37" s="23"/>
      <c r="D37" s="23"/>
      <c r="E37" s="23"/>
      <c r="F37" s="23"/>
      <c r="G37" s="23"/>
      <c r="H37" s="23"/>
      <c r="I37" s="23"/>
      <c r="J37" s="23"/>
      <c r="K37" s="23"/>
      <c r="L37" s="23"/>
      <c r="M37" s="23"/>
      <c r="N37" s="29"/>
      <c r="O37" s="12"/>
    </row>
    <row r="38" spans="2:19" s="1" customFormat="1" ht="16" customHeight="1">
      <c r="B38" s="27" t="s">
        <v>84</v>
      </c>
      <c r="C38" s="28"/>
      <c r="D38" s="23"/>
      <c r="E38" s="23"/>
      <c r="F38" s="23"/>
      <c r="G38" s="23"/>
      <c r="H38" s="23"/>
      <c r="I38" s="23"/>
      <c r="J38" s="23"/>
      <c r="K38" s="23"/>
      <c r="L38" s="23"/>
      <c r="M38" s="26"/>
      <c r="N38" s="23"/>
      <c r="O38" s="23"/>
    </row>
    <row r="39" spans="2:19" s="37" customFormat="1" ht="16" customHeight="1">
      <c r="B39" s="38" t="s">
        <v>85</v>
      </c>
      <c r="C39" s="51">
        <v>2063</v>
      </c>
      <c r="D39" s="51">
        <v>59844</v>
      </c>
      <c r="E39" s="51">
        <v>62797</v>
      </c>
      <c r="F39" s="51">
        <v>13027</v>
      </c>
      <c r="G39" s="53">
        <f t="shared" ref="G39:G44" si="6">SUM(C39:F39)</f>
        <v>137731</v>
      </c>
      <c r="H39" s="51">
        <v>0</v>
      </c>
      <c r="I39" s="51">
        <v>0</v>
      </c>
      <c r="J39" s="53">
        <f>SUM(H39:I39)</f>
        <v>0</v>
      </c>
      <c r="K39" s="41">
        <f>G39+J39</f>
        <v>137731</v>
      </c>
      <c r="M39" s="54">
        <v>137731</v>
      </c>
      <c r="N39" s="54">
        <f>M39-K39</f>
        <v>0</v>
      </c>
    </row>
    <row r="40" spans="2:19" s="37" customFormat="1" ht="16" customHeight="1">
      <c r="B40" s="38" t="s">
        <v>88</v>
      </c>
      <c r="C40" s="51">
        <v>14832</v>
      </c>
      <c r="D40" s="51">
        <v>16912</v>
      </c>
      <c r="E40" s="51">
        <v>12336</v>
      </c>
      <c r="F40" s="51">
        <v>22194</v>
      </c>
      <c r="G40" s="53">
        <f t="shared" si="6"/>
        <v>66274</v>
      </c>
      <c r="H40" s="51">
        <v>207</v>
      </c>
      <c r="I40" s="51">
        <v>0</v>
      </c>
      <c r="J40" s="53">
        <f>SUM(H40:I40)</f>
        <v>207</v>
      </c>
      <c r="K40" s="41">
        <f>G40+J40</f>
        <v>66481</v>
      </c>
      <c r="M40" s="54">
        <v>66481</v>
      </c>
      <c r="N40" s="54">
        <f>M40-K40</f>
        <v>0</v>
      </c>
    </row>
    <row r="41" spans="2:19" s="37" customFormat="1" ht="16" customHeight="1">
      <c r="B41" s="38" t="s">
        <v>86</v>
      </c>
      <c r="C41" s="51">
        <v>0</v>
      </c>
      <c r="D41" s="51">
        <v>3699</v>
      </c>
      <c r="E41" s="51">
        <v>5442</v>
      </c>
      <c r="F41" s="51">
        <v>1105</v>
      </c>
      <c r="G41" s="53">
        <f t="shared" si="6"/>
        <v>10246</v>
      </c>
      <c r="H41" s="40"/>
      <c r="I41" s="40"/>
      <c r="J41" s="40"/>
      <c r="K41" s="41">
        <f>G41</f>
        <v>10246</v>
      </c>
    </row>
    <row r="42" spans="2:19" s="37" customFormat="1" ht="16" customHeight="1">
      <c r="B42" s="38" t="s">
        <v>62</v>
      </c>
      <c r="C42" s="51">
        <v>737</v>
      </c>
      <c r="D42" s="51">
        <v>7345</v>
      </c>
      <c r="E42" s="51">
        <v>4749</v>
      </c>
      <c r="F42" s="51">
        <v>78</v>
      </c>
      <c r="G42" s="53">
        <f t="shared" si="6"/>
        <v>12909</v>
      </c>
      <c r="H42" s="40"/>
      <c r="I42" s="40"/>
      <c r="J42" s="40"/>
      <c r="K42" s="41">
        <f>G42</f>
        <v>12909</v>
      </c>
    </row>
    <row r="43" spans="2:19" s="37" customFormat="1" ht="16" customHeight="1">
      <c r="B43" s="38" t="s">
        <v>63</v>
      </c>
      <c r="C43" s="51">
        <v>0</v>
      </c>
      <c r="D43" s="51">
        <v>0</v>
      </c>
      <c r="E43" s="51">
        <v>0</v>
      </c>
      <c r="F43" s="51">
        <v>38265</v>
      </c>
      <c r="G43" s="53">
        <f t="shared" si="6"/>
        <v>38265</v>
      </c>
      <c r="H43" s="40"/>
      <c r="I43" s="40"/>
      <c r="J43" s="40"/>
      <c r="K43" s="41">
        <f>G43</f>
        <v>38265</v>
      </c>
      <c r="M43" s="30" t="str">
        <f>IF(OR(SUM(C43:E43)&gt;P13, F43&gt;F13), "FAIL", "PASS")</f>
        <v>PASS</v>
      </c>
      <c r="N43" s="25"/>
    </row>
    <row r="44" spans="2:19" s="37" customFormat="1" ht="16" customHeight="1">
      <c r="B44" s="38" t="s">
        <v>64</v>
      </c>
      <c r="C44" s="51">
        <v>0</v>
      </c>
      <c r="D44" s="51">
        <v>279</v>
      </c>
      <c r="E44" s="51">
        <v>312</v>
      </c>
      <c r="F44" s="51">
        <v>6</v>
      </c>
      <c r="G44" s="53">
        <f t="shared" si="6"/>
        <v>597</v>
      </c>
      <c r="H44" s="40"/>
      <c r="I44" s="40"/>
      <c r="J44" s="40"/>
      <c r="K44" s="41">
        <f>G44</f>
        <v>597</v>
      </c>
      <c r="M44" s="62"/>
    </row>
    <row r="45" spans="2:19" s="1" customFormat="1" ht="6" customHeight="1">
      <c r="B45" s="24"/>
      <c r="C45" s="23"/>
      <c r="D45" s="23"/>
      <c r="E45" s="23"/>
      <c r="F45" s="23"/>
      <c r="G45" s="23"/>
      <c r="H45" s="23"/>
      <c r="I45" s="23"/>
      <c r="J45" s="23"/>
      <c r="K45" s="23"/>
      <c r="L45" s="23"/>
      <c r="M45" s="23"/>
      <c r="N45" s="29"/>
      <c r="O45" s="12"/>
    </row>
    <row r="46" spans="2:19" s="1" customFormat="1" ht="16" customHeight="1">
      <c r="B46" s="27" t="s">
        <v>45</v>
      </c>
      <c r="C46" s="28"/>
      <c r="D46" s="23"/>
      <c r="E46" s="23"/>
      <c r="F46" s="23"/>
      <c r="G46" s="23"/>
      <c r="H46" s="23"/>
      <c r="I46" s="23"/>
      <c r="J46" s="23"/>
      <c r="K46" s="23"/>
      <c r="L46" s="23"/>
      <c r="M46" s="26"/>
      <c r="N46" s="23"/>
      <c r="O46" s="23"/>
    </row>
    <row r="47" spans="2:19" s="37" customFormat="1" ht="16" customHeight="1">
      <c r="B47" s="38" t="s">
        <v>62</v>
      </c>
      <c r="C47" s="51">
        <v>-380</v>
      </c>
      <c r="D47" s="51">
        <v>-1316</v>
      </c>
      <c r="E47" s="51">
        <v>-2191</v>
      </c>
      <c r="F47" s="51">
        <v>-14</v>
      </c>
      <c r="G47" s="53">
        <f>SUM(C47:F47)</f>
        <v>-3901</v>
      </c>
      <c r="H47" s="40"/>
      <c r="I47" s="40"/>
      <c r="J47" s="40"/>
      <c r="K47" s="41">
        <f>G47</f>
        <v>-3901</v>
      </c>
      <c r="M47" s="30" t="s">
        <v>142</v>
      </c>
      <c r="N47" s="25"/>
    </row>
    <row r="48" spans="2:19" s="1" customFormat="1" ht="6" customHeight="1">
      <c r="B48" s="24"/>
      <c r="C48" s="23"/>
      <c r="D48" s="23"/>
      <c r="E48" s="23"/>
      <c r="F48" s="23"/>
      <c r="G48" s="23"/>
      <c r="H48" s="23"/>
      <c r="I48" s="23"/>
      <c r="J48" s="23"/>
      <c r="K48" s="23"/>
      <c r="L48" s="23"/>
      <c r="M48" s="23"/>
      <c r="N48" s="29"/>
      <c r="O48" s="12"/>
    </row>
    <row r="49" spans="2:20" s="1" customFormat="1" ht="16" customHeight="1">
      <c r="B49" s="27" t="s">
        <v>65</v>
      </c>
      <c r="C49" s="28"/>
      <c r="D49" s="23"/>
      <c r="E49" s="23"/>
      <c r="F49" s="23"/>
      <c r="G49" s="23"/>
      <c r="H49" s="23"/>
      <c r="I49" s="23"/>
      <c r="J49" s="23"/>
      <c r="K49" s="23"/>
      <c r="L49" s="23"/>
      <c r="M49" s="26"/>
      <c r="N49" s="23"/>
      <c r="O49" s="23"/>
    </row>
    <row r="50" spans="2:20" s="37" customFormat="1" ht="16" customHeight="1">
      <c r="B50" s="38" t="s">
        <v>66</v>
      </c>
      <c r="C50" s="51">
        <v>0</v>
      </c>
      <c r="D50" s="51">
        <v>1993</v>
      </c>
      <c r="E50" s="51">
        <v>2231</v>
      </c>
      <c r="F50" s="51">
        <v>41</v>
      </c>
      <c r="G50" s="53">
        <f>SUM(C50:F50)</f>
        <v>4265</v>
      </c>
      <c r="H50" s="40"/>
      <c r="I50" s="40"/>
      <c r="J50" s="40"/>
      <c r="K50" s="41">
        <f>G50</f>
        <v>4265</v>
      </c>
      <c r="M50" s="30" t="str">
        <f>IF(AND(G44&gt;0, G50=0), "FAIL", "PASS")</f>
        <v>PASS</v>
      </c>
    </row>
    <row r="51" spans="2:20" s="37" customFormat="1" ht="16" customHeight="1">
      <c r="B51" s="46" t="s">
        <v>72</v>
      </c>
      <c r="C51" s="63" t="e">
        <f>(C44*1000)/C50</f>
        <v>#DIV/0!</v>
      </c>
      <c r="D51" s="63">
        <f>(D44*1000)/D50</f>
        <v>139.98996487706975</v>
      </c>
      <c r="E51" s="63">
        <f>(E44*1000)/E50</f>
        <v>139.84760197220976</v>
      </c>
      <c r="F51" s="63">
        <f>(F44*1000)/F50</f>
        <v>146.34146341463415</v>
      </c>
      <c r="G51" s="64">
        <f>(G44*1000)/G50</f>
        <v>139.9765533411489</v>
      </c>
      <c r="H51" s="40"/>
      <c r="I51" s="40"/>
      <c r="J51" s="40"/>
      <c r="K51" s="66">
        <f>(K44*1000)/K50</f>
        <v>139.9765533411489</v>
      </c>
    </row>
    <row r="52" spans="2:20" s="37" customFormat="1" ht="16" customHeight="1">
      <c r="B52" s="38" t="s">
        <v>67</v>
      </c>
      <c r="C52" s="51">
        <v>1678</v>
      </c>
      <c r="D52" s="51">
        <v>1121119</v>
      </c>
      <c r="E52" s="51">
        <v>152482</v>
      </c>
      <c r="F52" s="51">
        <v>7848</v>
      </c>
      <c r="G52" s="53">
        <f>SUM(C52:F52)</f>
        <v>1283127</v>
      </c>
      <c r="H52" s="40"/>
      <c r="I52" s="40"/>
      <c r="J52" s="40"/>
      <c r="K52" s="41">
        <f>G52</f>
        <v>1283127</v>
      </c>
    </row>
    <row r="53" spans="2:20" s="37" customFormat="1" ht="16" customHeight="1">
      <c r="B53" s="38" t="s">
        <v>87</v>
      </c>
      <c r="C53" s="51">
        <v>165079</v>
      </c>
      <c r="D53" s="51">
        <v>573031</v>
      </c>
      <c r="E53" s="51">
        <v>819074</v>
      </c>
      <c r="F53" s="51">
        <v>5484</v>
      </c>
      <c r="G53" s="53">
        <f>SUM(C53:F53)</f>
        <v>1562668</v>
      </c>
      <c r="H53" s="40"/>
      <c r="I53" s="40"/>
      <c r="J53" s="40"/>
      <c r="K53" s="41">
        <f>G53</f>
        <v>1562668</v>
      </c>
    </row>
    <row r="54" spans="2:20" s="37" customFormat="1" ht="16" customHeight="1">
      <c r="B54" s="52" t="s">
        <v>68</v>
      </c>
      <c r="C54" s="53">
        <f>SUM(C52:C53)</f>
        <v>166757</v>
      </c>
      <c r="D54" s="53">
        <f>SUM(D52:D53)</f>
        <v>1694150</v>
      </c>
      <c r="E54" s="53">
        <f>SUM(E52:E53)</f>
        <v>971556</v>
      </c>
      <c r="F54" s="53">
        <f>SUM(F52:F53)</f>
        <v>13332</v>
      </c>
      <c r="G54" s="53">
        <f>SUM(G52:G53)</f>
        <v>2845795</v>
      </c>
      <c r="H54" s="40"/>
      <c r="I54" s="40"/>
      <c r="J54" s="40"/>
      <c r="K54" s="41">
        <f>SUM(K52:K53)</f>
        <v>2845795</v>
      </c>
      <c r="M54" s="30" t="str">
        <f>IF(AND(G42&gt;0, G54=0), "FAIL", "PASS")</f>
        <v>PASS</v>
      </c>
    </row>
    <row r="55" spans="2:20" s="37" customFormat="1" ht="16" customHeight="1">
      <c r="B55" s="46" t="s">
        <v>73</v>
      </c>
      <c r="C55" s="63">
        <f>(C42*1000)/C54</f>
        <v>4.4196045743207177</v>
      </c>
      <c r="D55" s="63">
        <f>(D42*1000)/D54</f>
        <v>4.3355074816279551</v>
      </c>
      <c r="E55" s="63">
        <f>(E42*1000)/E54</f>
        <v>4.888035275372701</v>
      </c>
      <c r="F55" s="63">
        <f>(F42*1000)/F54</f>
        <v>5.8505850585058505</v>
      </c>
      <c r="G55" s="64">
        <f>(G42*1000)/G54</f>
        <v>4.5361665193733209</v>
      </c>
      <c r="H55" s="40"/>
      <c r="I55" s="40"/>
      <c r="J55" s="40"/>
      <c r="K55" s="66">
        <f>(K42*1000)/K54</f>
        <v>4.5361665193733209</v>
      </c>
    </row>
    <row r="56" spans="2:20" s="37" customFormat="1" ht="12.75" customHeight="1"/>
    <row r="57" spans="2:20" s="13" customFormat="1" ht="18" customHeight="1">
      <c r="B57" s="14" t="s">
        <v>8</v>
      </c>
      <c r="C57" s="15"/>
      <c r="D57" s="15"/>
      <c r="F57" s="15"/>
      <c r="M57" s="15"/>
      <c r="N57" s="15"/>
      <c r="P57" s="15"/>
      <c r="Q57" s="15"/>
      <c r="T57" s="15"/>
    </row>
    <row r="58" spans="2:20" s="10" customFormat="1" ht="16" customHeight="1">
      <c r="B58" s="91" t="s">
        <v>157</v>
      </c>
      <c r="C58" s="91"/>
      <c r="D58" s="91"/>
      <c r="E58" s="91"/>
      <c r="F58" s="91"/>
      <c r="G58" s="91"/>
      <c r="H58" s="91"/>
      <c r="I58" s="91"/>
      <c r="J58" s="91"/>
      <c r="K58" s="91"/>
      <c r="L58" s="48"/>
      <c r="M58" s="49"/>
      <c r="N58" s="49"/>
      <c r="O58" s="49"/>
      <c r="P58" s="49"/>
      <c r="Q58" s="49"/>
      <c r="S58" s="49"/>
      <c r="T58" s="49"/>
    </row>
    <row r="59" spans="2:20" s="10" customFormat="1" ht="16" customHeight="1">
      <c r="B59" s="91"/>
      <c r="C59" s="91"/>
      <c r="D59" s="91"/>
      <c r="E59" s="91"/>
      <c r="F59" s="91"/>
      <c r="G59" s="91"/>
      <c r="H59" s="91"/>
      <c r="I59" s="91"/>
      <c r="J59" s="91"/>
      <c r="K59" s="91"/>
      <c r="L59" s="49"/>
      <c r="M59" s="49"/>
      <c r="N59" s="49"/>
      <c r="O59" s="49"/>
      <c r="P59" s="49"/>
      <c r="Q59" s="49"/>
      <c r="S59" s="49"/>
      <c r="T59" s="49"/>
    </row>
    <row r="60" spans="2:20" s="10" customFormat="1" ht="16" customHeight="1">
      <c r="B60" s="91"/>
      <c r="C60" s="91"/>
      <c r="D60" s="91"/>
      <c r="E60" s="91"/>
      <c r="F60" s="91"/>
      <c r="G60" s="91"/>
      <c r="H60" s="91"/>
      <c r="I60" s="91"/>
      <c r="J60" s="91"/>
      <c r="K60" s="91"/>
      <c r="L60" s="49"/>
      <c r="M60" s="49"/>
      <c r="N60" s="49"/>
      <c r="O60" s="49"/>
      <c r="P60" s="49"/>
      <c r="Q60" s="49"/>
      <c r="S60" s="49"/>
      <c r="T60" s="49"/>
    </row>
    <row r="61" spans="2:20" s="10" customFormat="1" ht="16" customHeight="1">
      <c r="B61" s="91"/>
      <c r="C61" s="91"/>
      <c r="D61" s="91"/>
      <c r="E61" s="91"/>
      <c r="F61" s="91"/>
      <c r="G61" s="91"/>
      <c r="H61" s="91"/>
      <c r="I61" s="91"/>
      <c r="J61" s="91"/>
      <c r="K61" s="91"/>
      <c r="L61" s="49"/>
      <c r="M61" s="49"/>
      <c r="N61" s="49"/>
      <c r="O61" s="49"/>
      <c r="P61" s="49"/>
      <c r="Q61" s="49"/>
      <c r="S61" s="49"/>
      <c r="T61" s="49"/>
    </row>
    <row r="62" spans="2:20" s="10" customFormat="1" ht="16" customHeight="1">
      <c r="B62" s="91"/>
      <c r="C62" s="91"/>
      <c r="D62" s="91"/>
      <c r="E62" s="91"/>
      <c r="F62" s="91"/>
      <c r="G62" s="91"/>
      <c r="H62" s="91"/>
      <c r="I62" s="91"/>
      <c r="J62" s="91"/>
      <c r="K62" s="91"/>
      <c r="L62" s="49"/>
      <c r="M62" s="49"/>
      <c r="N62" s="49"/>
      <c r="O62" s="49"/>
      <c r="P62" s="49"/>
      <c r="Q62" s="49"/>
      <c r="S62" s="49"/>
      <c r="T62" s="49"/>
    </row>
    <row r="63" spans="2:20" s="10" customFormat="1" ht="16" customHeight="1">
      <c r="B63" s="91"/>
      <c r="C63" s="91"/>
      <c r="D63" s="91"/>
      <c r="E63" s="91"/>
      <c r="F63" s="91"/>
      <c r="G63" s="91"/>
      <c r="H63" s="91"/>
      <c r="I63" s="91"/>
      <c r="J63" s="91"/>
      <c r="K63" s="91"/>
      <c r="L63" s="49"/>
      <c r="M63" s="49"/>
      <c r="N63" s="49"/>
      <c r="O63" s="49"/>
      <c r="P63" s="49"/>
      <c r="Q63" s="49"/>
      <c r="S63" s="49"/>
      <c r="T63" s="49"/>
    </row>
    <row r="64" spans="2:20" s="10" customFormat="1" ht="16" customHeight="1">
      <c r="B64" s="91"/>
      <c r="C64" s="91"/>
      <c r="D64" s="91"/>
      <c r="E64" s="91"/>
      <c r="F64" s="91"/>
      <c r="G64" s="91"/>
      <c r="H64" s="91"/>
      <c r="I64" s="91"/>
      <c r="J64" s="91"/>
      <c r="K64" s="91"/>
      <c r="L64" s="49"/>
      <c r="M64" s="49"/>
      <c r="N64" s="49"/>
      <c r="O64" s="49"/>
      <c r="P64" s="49"/>
      <c r="Q64" s="49"/>
      <c r="S64" s="49"/>
      <c r="T64" s="49"/>
    </row>
    <row r="65" spans="2:20" s="10" customFormat="1" ht="16" customHeight="1">
      <c r="B65" s="91"/>
      <c r="C65" s="91"/>
      <c r="D65" s="91"/>
      <c r="E65" s="91"/>
      <c r="F65" s="91"/>
      <c r="G65" s="91"/>
      <c r="H65" s="91"/>
      <c r="I65" s="91"/>
      <c r="J65" s="91"/>
      <c r="K65" s="91"/>
      <c r="L65" s="49"/>
      <c r="M65" s="49"/>
      <c r="N65" s="49"/>
      <c r="O65" s="49"/>
      <c r="P65" s="49"/>
      <c r="Q65" s="49"/>
      <c r="S65" s="49"/>
      <c r="T65" s="49"/>
    </row>
    <row r="66" spans="2:20" s="10" customFormat="1" ht="16" customHeight="1">
      <c r="B66" s="91"/>
      <c r="C66" s="91"/>
      <c r="D66" s="91"/>
      <c r="E66" s="91"/>
      <c r="F66" s="91"/>
      <c r="G66" s="91"/>
      <c r="H66" s="91"/>
      <c r="I66" s="91"/>
      <c r="J66" s="91"/>
      <c r="K66" s="91"/>
      <c r="L66" s="49"/>
      <c r="M66" s="49"/>
      <c r="N66" s="49"/>
      <c r="O66" s="49"/>
      <c r="P66" s="49"/>
      <c r="Q66" s="49"/>
      <c r="S66" s="49"/>
      <c r="T66" s="49"/>
    </row>
    <row r="67" spans="2:20" s="10" customFormat="1" ht="16" customHeight="1">
      <c r="B67" s="91"/>
      <c r="C67" s="91"/>
      <c r="D67" s="91"/>
      <c r="E67" s="91"/>
      <c r="F67" s="91"/>
      <c r="G67" s="91"/>
      <c r="H67" s="91"/>
      <c r="I67" s="91"/>
      <c r="J67" s="91"/>
      <c r="K67" s="91"/>
      <c r="L67" s="49"/>
      <c r="M67" s="49"/>
      <c r="N67" s="49"/>
      <c r="O67" s="49"/>
      <c r="P67" s="49"/>
      <c r="Q67" s="49"/>
      <c r="S67" s="49"/>
      <c r="T67" s="49"/>
    </row>
    <row r="68" spans="2:20" s="10" customFormat="1" ht="16" customHeight="1">
      <c r="B68" s="91"/>
      <c r="C68" s="91"/>
      <c r="D68" s="91"/>
      <c r="E68" s="91"/>
      <c r="F68" s="91"/>
      <c r="G68" s="91"/>
      <c r="H68" s="91"/>
      <c r="I68" s="91"/>
      <c r="J68" s="91"/>
      <c r="K68" s="91"/>
      <c r="L68" s="49"/>
      <c r="M68" s="49"/>
      <c r="N68" s="49"/>
      <c r="O68" s="49"/>
      <c r="P68" s="49"/>
      <c r="Q68" s="49"/>
      <c r="S68" s="49"/>
      <c r="T68" s="49"/>
    </row>
    <row r="69" spans="2:20" s="10" customFormat="1" ht="16" customHeight="1">
      <c r="B69" s="91"/>
      <c r="C69" s="91"/>
      <c r="D69" s="91"/>
      <c r="E69" s="91"/>
      <c r="F69" s="91"/>
      <c r="G69" s="91"/>
      <c r="H69" s="91"/>
      <c r="I69" s="91"/>
      <c r="J69" s="91"/>
      <c r="K69" s="91"/>
      <c r="L69" s="48"/>
      <c r="M69" s="49"/>
      <c r="N69" s="49"/>
      <c r="O69" s="49"/>
      <c r="P69" s="49"/>
      <c r="Q69" s="49"/>
      <c r="S69" s="49"/>
      <c r="T69" s="49"/>
    </row>
    <row r="70" spans="2:20">
      <c r="N70" s="50"/>
      <c r="P70" s="50"/>
      <c r="T70" s="50"/>
    </row>
  </sheetData>
  <mergeCells count="13">
    <mergeCell ref="R6:R7"/>
    <mergeCell ref="T6:T7"/>
    <mergeCell ref="C1:D1"/>
    <mergeCell ref="C3:D3"/>
    <mergeCell ref="F3:G3"/>
    <mergeCell ref="C6:G6"/>
    <mergeCell ref="H6:J6"/>
    <mergeCell ref="K6:K7"/>
    <mergeCell ref="B58:K69"/>
    <mergeCell ref="M6:M7"/>
    <mergeCell ref="N6:N7"/>
    <mergeCell ref="P6:P7"/>
    <mergeCell ref="Q6:Q7"/>
  </mergeCells>
  <conditionalFormatting sqref="C3:E3">
    <cfRule type="expression" dxfId="135" priority="2">
      <formula>$E$3&lt;&gt;0</formula>
    </cfRule>
  </conditionalFormatting>
  <conditionalFormatting sqref="C29:K29 P29:R29">
    <cfRule type="expression" dxfId="134" priority="5">
      <formula>AND(ABS(C13-C29)&gt;500, ABS((C13-C29)/C29)&gt;0.1)</formula>
    </cfRule>
  </conditionalFormatting>
  <conditionalFormatting sqref="C30:K30 P30:R30">
    <cfRule type="expression" dxfId="133" priority="6">
      <formula>AND(ABS(C22-C30)&gt;500, ABS((C22-C30)/C30)&gt;0.1)</formula>
    </cfRule>
  </conditionalFormatting>
  <conditionalFormatting sqref="C31:K31 P31:R31">
    <cfRule type="expression" dxfId="132" priority="7">
      <formula>AND(ABS(C26-C31)&gt;500, ABS((C26-C31)/C31)&gt;0.1)</formula>
    </cfRule>
  </conditionalFormatting>
  <conditionalFormatting sqref="M9:N9 M11:N13 M18:N18 M20:N22 M26:N26 M39:N40">
    <cfRule type="expression" dxfId="131" priority="4">
      <formula>$N9&lt;&gt;0</formula>
    </cfRule>
  </conditionalFormatting>
  <conditionalFormatting sqref="M6:N7">
    <cfRule type="expression" dxfId="130" priority="3">
      <formula>SUM($N$9:$N$40)&lt;&gt;0</formula>
    </cfRule>
  </conditionalFormatting>
  <conditionalFormatting sqref="T9 T11:T12 T18 T20:T21 M36 M43 M47 M50 M54">
    <cfRule type="cellIs" dxfId="129" priority="8" operator="equal">
      <formula>"FAIL"</formula>
    </cfRule>
  </conditionalFormatting>
  <conditionalFormatting sqref="C9:F9 H9:I9 P9:Q9 C11:F12 H11:I12 P11:Q12 C18:F18 C20:F21 H18:I18 H20:I21 P18:Q18 P20:Q21 C36:E36 C39:F44 H39:I40 C47:F47 C50:F50 C52:F53">
    <cfRule type="expression" dxfId="128" priority="1">
      <formula>VLOOKUP($B$3,#REF!, 7, FALSE)="No"</formula>
    </cfRule>
  </conditionalFormatting>
  <dataValidations count="4">
    <dataValidation type="list" allowBlank="1" showInputMessage="1" showErrorMessage="1" sqref="H3" xr:uid="{00000000-0002-0000-1200-000000000000}">
      <formula1>#REF!</formula1>
    </dataValidation>
    <dataValidation type="whole" errorStyle="warning" operator="greaterThanOrEqual" allowBlank="1" showErrorMessage="1" errorTitle="WARNING" error="This figure must be entered as a positive whole number. Please ensure the figure you have entered is correct." sqref="C50:F50 C52:F53" xr:uid="{00000000-0002-0000-1200-000001000000}">
      <formula1>0</formula1>
    </dataValidation>
    <dataValidation type="whole" errorStyle="warning" operator="lessThanOrEqual" allowBlank="1" showErrorMessage="1" errorTitle="WARNING: Check signage" error="Income must be entered as a negative whole number. Please ensure that the figure you have entered is correct." sqref="C11:F11 H11:I11 P11:Q11 C18:F18 H18:I18 P18:Q18 C20:F21 H20:I21 P20:Q21 C47:F47" xr:uid="{00000000-0002-0000-1200-000002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F9 H9:I9 P9:Q9 C12:F12 H12:I12 P12:Q12 C36:E36 C39:F44 H39:I40" xr:uid="{00000000-0002-0000-1200-000003000000}">
      <formula1>0</formula1>
    </dataValidation>
  </dataValidations>
  <pageMargins left="0.7" right="0.7" top="0.75" bottom="0.75" header="0.3" footer="0.3"/>
  <pageSetup paperSize="9" scale="53" fitToHeight="0" orientation="landscape" r:id="rId1"/>
  <rowBreaks count="1" manualBreakCount="1">
    <brk id="56"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228AB-48EC-43FC-B9BE-8CA22C0F906E}">
  <sheetPr>
    <tabColor rgb="FF183C5C"/>
  </sheetPr>
  <dimension ref="A1:I29"/>
  <sheetViews>
    <sheetView zoomScaleNormal="100" workbookViewId="0"/>
  </sheetViews>
  <sheetFormatPr defaultColWidth="9.08984375" defaultRowHeight="15.5"/>
  <cols>
    <col min="1" max="2" width="9.08984375" style="73"/>
    <col min="3" max="3" width="10.6328125" style="73" customWidth="1"/>
    <col min="4" max="16384" width="9.08984375" style="73"/>
  </cols>
  <sheetData>
    <row r="1" spans="1:5" ht="25">
      <c r="A1" s="71" t="s">
        <v>174</v>
      </c>
      <c r="B1" s="72"/>
      <c r="C1" s="72"/>
      <c r="D1" s="72"/>
      <c r="E1" s="72"/>
    </row>
    <row r="2" spans="1:5" ht="23">
      <c r="A2" s="74" t="s">
        <v>175</v>
      </c>
      <c r="B2" s="72"/>
      <c r="C2" s="72"/>
      <c r="D2" s="72"/>
      <c r="E2" s="72"/>
    </row>
    <row r="3" spans="1:5">
      <c r="A3" s="76"/>
    </row>
    <row r="4" spans="1:5" ht="15.9" customHeight="1">
      <c r="A4" s="109" t="s">
        <v>176</v>
      </c>
      <c r="B4" s="75"/>
      <c r="C4" s="75"/>
      <c r="D4" s="75"/>
      <c r="E4" s="75"/>
    </row>
    <row r="5" spans="1:5" ht="15.9" customHeight="1">
      <c r="A5" s="73" t="s">
        <v>177</v>
      </c>
    </row>
    <row r="6" spans="1:5" ht="14.15" customHeight="1">
      <c r="E6" s="79"/>
    </row>
    <row r="7" spans="1:5" ht="15.9" customHeight="1">
      <c r="A7" s="109" t="s">
        <v>178</v>
      </c>
      <c r="B7" s="75"/>
      <c r="C7" s="75"/>
      <c r="D7" s="75"/>
      <c r="E7" s="75"/>
    </row>
    <row r="8" spans="1:5" ht="14.15" customHeight="1">
      <c r="E8" s="79"/>
    </row>
    <row r="9" spans="1:5" ht="15.9" customHeight="1">
      <c r="A9" s="109" t="s">
        <v>179</v>
      </c>
      <c r="B9" s="75"/>
      <c r="C9" s="75"/>
      <c r="D9" s="75"/>
      <c r="E9" s="75"/>
    </row>
    <row r="10" spans="1:5" ht="15.9" customHeight="1">
      <c r="A10" s="110" t="s">
        <v>180</v>
      </c>
      <c r="B10" s="75"/>
      <c r="C10" s="75"/>
      <c r="D10" s="75"/>
      <c r="E10" s="75"/>
    </row>
    <row r="11" spans="1:5" ht="14.15" customHeight="1">
      <c r="E11" s="79"/>
    </row>
    <row r="12" spans="1:5" ht="15.9" customHeight="1">
      <c r="A12" s="109" t="s">
        <v>181</v>
      </c>
      <c r="B12" s="75"/>
      <c r="C12" s="75"/>
      <c r="D12" s="75"/>
      <c r="E12" s="75"/>
    </row>
    <row r="13" spans="1:5" ht="14.15" customHeight="1">
      <c r="E13" s="79"/>
    </row>
    <row r="14" spans="1:5" ht="15.9" customHeight="1">
      <c r="A14" s="109" t="s">
        <v>182</v>
      </c>
      <c r="B14" s="75"/>
      <c r="C14" s="75"/>
      <c r="D14" s="75"/>
      <c r="E14" s="75"/>
    </row>
    <row r="15" spans="1:5" ht="15.9" customHeight="1">
      <c r="A15" s="110" t="s">
        <v>183</v>
      </c>
      <c r="B15" s="75"/>
      <c r="C15" s="75"/>
      <c r="D15" s="75"/>
      <c r="E15" s="75"/>
    </row>
    <row r="16" spans="1:5" ht="14.15" customHeight="1">
      <c r="E16" s="79"/>
    </row>
    <row r="17" spans="1:9" ht="15.9" customHeight="1">
      <c r="A17" s="109" t="s">
        <v>184</v>
      </c>
      <c r="B17" s="75"/>
      <c r="C17" s="75"/>
      <c r="D17" s="75"/>
      <c r="E17" s="75"/>
    </row>
    <row r="18" spans="1:9" ht="14.15" customHeight="1">
      <c r="E18" s="79"/>
    </row>
    <row r="19" spans="1:9" ht="15.9" customHeight="1">
      <c r="A19" s="109" t="s">
        <v>185</v>
      </c>
      <c r="B19" s="75"/>
      <c r="C19" s="75"/>
      <c r="D19" s="75"/>
      <c r="E19" s="75"/>
    </row>
    <row r="20" spans="1:9" ht="15.9" customHeight="1">
      <c r="A20" s="110" t="s">
        <v>186</v>
      </c>
      <c r="B20" s="75"/>
      <c r="C20" s="75"/>
      <c r="D20" s="75"/>
      <c r="E20" s="75"/>
    </row>
    <row r="21" spans="1:9" ht="14.15" customHeight="1">
      <c r="E21" s="79"/>
    </row>
    <row r="22" spans="1:9" ht="15.9" customHeight="1">
      <c r="A22" s="109" t="s">
        <v>187</v>
      </c>
      <c r="B22" s="75"/>
      <c r="C22" s="75"/>
      <c r="D22" s="75"/>
      <c r="E22" s="75"/>
    </row>
    <row r="23" spans="1:9" ht="15.9" customHeight="1">
      <c r="A23" s="110" t="s">
        <v>188</v>
      </c>
      <c r="B23" s="75"/>
      <c r="C23" s="75"/>
      <c r="D23" s="75"/>
      <c r="E23" s="75"/>
    </row>
    <row r="24" spans="1:9" ht="14.15" customHeight="1">
      <c r="E24" s="79"/>
    </row>
    <row r="25" spans="1:9" ht="15.9" customHeight="1">
      <c r="A25" s="109" t="s">
        <v>189</v>
      </c>
      <c r="B25" s="75"/>
      <c r="C25" s="75"/>
      <c r="D25" s="75"/>
      <c r="E25" s="75"/>
    </row>
    <row r="26" spans="1:9" ht="15.9" customHeight="1">
      <c r="A26" s="110" t="s">
        <v>190</v>
      </c>
      <c r="B26" s="75"/>
      <c r="C26" s="75"/>
      <c r="D26" s="75"/>
      <c r="E26" s="75"/>
    </row>
    <row r="27" spans="1:9" ht="14.15" customHeight="1">
      <c r="E27" s="79"/>
    </row>
    <row r="28" spans="1:9" ht="15.9" customHeight="1">
      <c r="A28" s="110" t="s">
        <v>191</v>
      </c>
    </row>
    <row r="29" spans="1:9" ht="15.9" customHeight="1">
      <c r="A29" s="73" t="s">
        <v>192</v>
      </c>
      <c r="D29" s="111"/>
      <c r="E29" s="111"/>
      <c r="F29" s="111"/>
      <c r="G29" s="111"/>
      <c r="H29" s="111"/>
      <c r="I29" s="111"/>
    </row>
  </sheetData>
  <hyperlinks>
    <hyperlink ref="D29" r:id="rId1" display="www.gov.scot/publications/local-financial-return/" xr:uid="{5513D0F8-F0DE-49AE-A8A9-CD376853C773}"/>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rgb="FF8DB4E2"/>
    <pageSetUpPr fitToPage="1"/>
  </sheetPr>
  <dimension ref="B1:V70"/>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4" customWidth="1"/>
    <col min="2" max="2" width="53.453125" style="34" customWidth="1"/>
    <col min="3" max="4" width="13.453125" style="34" customWidth="1"/>
    <col min="5" max="5" width="12.81640625" style="34" customWidth="1"/>
    <col min="6" max="6" width="10.7265625" style="34" customWidth="1"/>
    <col min="7" max="7" width="11.1796875" style="34" customWidth="1"/>
    <col min="8" max="9" width="12.453125" style="34" customWidth="1"/>
    <col min="10" max="10" width="13" style="34" customWidth="1"/>
    <col min="11" max="11" width="13.26953125" style="34" customWidth="1"/>
    <col min="12" max="12" width="3.26953125" style="34" customWidth="1"/>
    <col min="13" max="14" width="10.81640625" style="34" customWidth="1"/>
    <col min="15" max="15" width="3.26953125" style="34" customWidth="1"/>
    <col min="16" max="17" width="11.1796875" style="34" customWidth="1"/>
    <col min="18" max="18" width="10" style="34" customWidth="1"/>
    <col min="19" max="19" width="3.26953125" style="34" customWidth="1"/>
    <col min="20" max="20" width="10.81640625" style="34" customWidth="1"/>
    <col min="21" max="16384" width="9.1796875" style="34"/>
  </cols>
  <sheetData>
    <row r="1" spans="2:20" s="1" customFormat="1" ht="20.149999999999999" customHeight="1">
      <c r="B1" s="2" t="s">
        <v>0</v>
      </c>
      <c r="C1" s="99"/>
      <c r="D1" s="99"/>
      <c r="F1" s="11"/>
      <c r="G1" s="11"/>
      <c r="H1" s="11"/>
      <c r="I1" s="11"/>
      <c r="J1" s="11"/>
    </row>
    <row r="2" spans="2:20" s="1" customFormat="1" ht="20.149999999999999" customHeight="1">
      <c r="B2" s="2" t="s">
        <v>89</v>
      </c>
    </row>
    <row r="3" spans="2:20" s="1" customFormat="1" ht="20.149999999999999" customHeight="1">
      <c r="B3" s="3" t="s">
        <v>28</v>
      </c>
      <c r="C3" s="100" t="s">
        <v>1</v>
      </c>
      <c r="D3" s="100"/>
      <c r="E3" s="4">
        <f>COUNT(N9:N40)-COUNTIF(N9:N40,"=0")+COUNTIF(T9:T21,"FAIL")+COUNTIF(M36:M54,"FAIL")</f>
        <v>0</v>
      </c>
      <c r="F3" s="101" t="s">
        <v>2</v>
      </c>
      <c r="G3" s="101"/>
      <c r="H3" s="5" t="s">
        <v>3</v>
      </c>
    </row>
    <row r="4" spans="2:20" s="6" customFormat="1" ht="12.75" customHeight="1">
      <c r="B4" s="7"/>
      <c r="C4" s="8"/>
      <c r="K4" s="9"/>
      <c r="L4" s="9"/>
      <c r="O4" s="9"/>
      <c r="P4" s="9"/>
      <c r="Q4" s="9"/>
      <c r="S4" s="9"/>
    </row>
    <row r="5" spans="2:20" s="6" customFormat="1" ht="12.75" customHeight="1">
      <c r="B5" s="7"/>
      <c r="C5" s="8"/>
      <c r="K5" s="9" t="s">
        <v>4</v>
      </c>
      <c r="L5" s="9"/>
      <c r="O5" s="9"/>
      <c r="P5" s="9"/>
      <c r="Q5" s="9"/>
      <c r="S5" s="9"/>
    </row>
    <row r="6" spans="2:20" ht="18" customHeight="1">
      <c r="B6" s="32" t="s">
        <v>12</v>
      </c>
      <c r="C6" s="102" t="s">
        <v>47</v>
      </c>
      <c r="D6" s="103"/>
      <c r="E6" s="103"/>
      <c r="F6" s="103"/>
      <c r="G6" s="104"/>
      <c r="H6" s="105" t="s">
        <v>48</v>
      </c>
      <c r="I6" s="106"/>
      <c r="J6" s="107"/>
      <c r="K6" s="97" t="s">
        <v>49</v>
      </c>
      <c r="L6" s="33"/>
      <c r="M6" s="92" t="s">
        <v>43</v>
      </c>
      <c r="N6" s="92" t="s">
        <v>5</v>
      </c>
      <c r="O6" s="33"/>
      <c r="P6" s="93" t="s">
        <v>59</v>
      </c>
      <c r="Q6" s="95" t="s">
        <v>60</v>
      </c>
      <c r="R6" s="97" t="s">
        <v>54</v>
      </c>
      <c r="S6" s="33"/>
      <c r="T6" s="92" t="s">
        <v>61</v>
      </c>
    </row>
    <row r="7" spans="2:20" ht="51" customHeight="1">
      <c r="B7" s="35" t="s">
        <v>13</v>
      </c>
      <c r="C7" s="68" t="s">
        <v>50</v>
      </c>
      <c r="D7" s="68" t="s">
        <v>51</v>
      </c>
      <c r="E7" s="68" t="s">
        <v>52</v>
      </c>
      <c r="F7" s="68" t="s">
        <v>53</v>
      </c>
      <c r="G7" s="67" t="s">
        <v>54</v>
      </c>
      <c r="H7" s="68" t="s">
        <v>55</v>
      </c>
      <c r="I7" s="68" t="s">
        <v>56</v>
      </c>
      <c r="J7" s="67" t="s">
        <v>57</v>
      </c>
      <c r="K7" s="108"/>
      <c r="L7" s="33"/>
      <c r="M7" s="92"/>
      <c r="N7" s="92"/>
      <c r="O7" s="33"/>
      <c r="P7" s="94"/>
      <c r="Q7" s="96"/>
      <c r="R7" s="98"/>
      <c r="S7" s="33"/>
      <c r="T7" s="92"/>
    </row>
    <row r="8" spans="2:20" s="37" customFormat="1" ht="16" customHeight="1">
      <c r="B8" s="36" t="s">
        <v>46</v>
      </c>
    </row>
    <row r="9" spans="2:20" s="37" customFormat="1" ht="16" customHeight="1">
      <c r="B9" s="38" t="s">
        <v>44</v>
      </c>
      <c r="C9" s="51">
        <v>209</v>
      </c>
      <c r="D9" s="51">
        <v>720</v>
      </c>
      <c r="E9" s="51">
        <v>871</v>
      </c>
      <c r="F9" s="51">
        <v>304</v>
      </c>
      <c r="G9" s="53">
        <f>SUM(C9:F9)</f>
        <v>2104</v>
      </c>
      <c r="H9" s="51">
        <v>47</v>
      </c>
      <c r="I9" s="51">
        <v>72</v>
      </c>
      <c r="J9" s="53">
        <f>SUM(H9:I9)</f>
        <v>119</v>
      </c>
      <c r="K9" s="41">
        <f>SUM(G9,J9)</f>
        <v>2223</v>
      </c>
      <c r="M9" s="54">
        <v>2223</v>
      </c>
      <c r="N9" s="54">
        <f>M9-K9</f>
        <v>0</v>
      </c>
      <c r="P9" s="51">
        <v>0</v>
      </c>
      <c r="Q9" s="51">
        <v>2104</v>
      </c>
      <c r="R9" s="41">
        <f>SUM(P9:Q9)</f>
        <v>2104</v>
      </c>
      <c r="T9" s="57" t="str">
        <f>IF(R9=G9, "PASS", "FAIL")</f>
        <v>PASS</v>
      </c>
    </row>
    <row r="10" spans="2:20" s="37" customFormat="1" ht="16" customHeight="1">
      <c r="B10" s="38" t="s">
        <v>83</v>
      </c>
      <c r="C10" s="40"/>
      <c r="D10" s="40"/>
      <c r="E10" s="40"/>
      <c r="F10" s="40"/>
      <c r="G10" s="40"/>
      <c r="H10" s="40"/>
      <c r="I10" s="40"/>
      <c r="J10" s="40"/>
      <c r="K10" s="40"/>
      <c r="M10" s="55"/>
      <c r="N10" s="56"/>
      <c r="P10" s="40"/>
      <c r="Q10" s="40"/>
      <c r="R10" s="39"/>
      <c r="T10" s="60"/>
    </row>
    <row r="11" spans="2:20" s="37" customFormat="1" ht="16" customHeight="1">
      <c r="B11" s="38" t="s">
        <v>79</v>
      </c>
      <c r="C11" s="51">
        <v>-164</v>
      </c>
      <c r="D11" s="51">
        <v>-568</v>
      </c>
      <c r="E11" s="51">
        <v>-688</v>
      </c>
      <c r="F11" s="51">
        <v>-240</v>
      </c>
      <c r="G11" s="53">
        <f>SUM(C11:F11)</f>
        <v>-1660</v>
      </c>
      <c r="H11" s="51">
        <v>-36</v>
      </c>
      <c r="I11" s="51">
        <v>-58</v>
      </c>
      <c r="J11" s="53">
        <f>SUM(H11:I11)</f>
        <v>-94</v>
      </c>
      <c r="K11" s="41">
        <f>SUM(G11,J11)</f>
        <v>-1754</v>
      </c>
      <c r="M11" s="54">
        <v>-1754</v>
      </c>
      <c r="N11" s="54">
        <f>M11-K11</f>
        <v>0</v>
      </c>
      <c r="P11" s="51">
        <v>0</v>
      </c>
      <c r="Q11" s="51">
        <v>-1660</v>
      </c>
      <c r="R11" s="41">
        <f>SUM(P11:Q11)</f>
        <v>-1660</v>
      </c>
      <c r="T11" s="57" t="str">
        <f>IF(R11=G11, "PASS", "FAIL")</f>
        <v>PASS</v>
      </c>
    </row>
    <row r="12" spans="2:20" s="37" customFormat="1" ht="16" customHeight="1">
      <c r="B12" s="38" t="s">
        <v>80</v>
      </c>
      <c r="C12" s="51">
        <v>12032</v>
      </c>
      <c r="D12" s="51">
        <v>29600</v>
      </c>
      <c r="E12" s="51">
        <v>32603</v>
      </c>
      <c r="F12" s="51">
        <v>11426</v>
      </c>
      <c r="G12" s="53">
        <f>SUM(C12:F12)</f>
        <v>85661</v>
      </c>
      <c r="H12" s="51">
        <v>2156</v>
      </c>
      <c r="I12" s="51">
        <v>3558</v>
      </c>
      <c r="J12" s="53">
        <f>SUM(H12:I12)</f>
        <v>5714</v>
      </c>
      <c r="K12" s="41">
        <f>SUM(G12,J12)</f>
        <v>91375</v>
      </c>
      <c r="M12" s="54">
        <f>M13-SUM(M9,M11)</f>
        <v>91375</v>
      </c>
      <c r="N12" s="54">
        <f>M12-K12</f>
        <v>0</v>
      </c>
      <c r="P12" s="51">
        <v>71955</v>
      </c>
      <c r="Q12" s="51">
        <v>13706</v>
      </c>
      <c r="R12" s="41">
        <f>SUM(P12:Q12)</f>
        <v>85661</v>
      </c>
      <c r="T12" s="57" t="str">
        <f>IF(R12=G12, "PASS", "FAIL")</f>
        <v>PASS</v>
      </c>
    </row>
    <row r="13" spans="2:20" s="37" customFormat="1" ht="16" customHeight="1">
      <c r="B13" s="42" t="s">
        <v>6</v>
      </c>
      <c r="C13" s="41">
        <f t="shared" ref="C13:K13" si="0">SUM(C9,C11:C12)</f>
        <v>12077</v>
      </c>
      <c r="D13" s="41">
        <f t="shared" si="0"/>
        <v>29752</v>
      </c>
      <c r="E13" s="41">
        <f t="shared" si="0"/>
        <v>32786</v>
      </c>
      <c r="F13" s="41">
        <f t="shared" si="0"/>
        <v>11490</v>
      </c>
      <c r="G13" s="41">
        <f t="shared" si="0"/>
        <v>86105</v>
      </c>
      <c r="H13" s="41">
        <f t="shared" si="0"/>
        <v>2167</v>
      </c>
      <c r="I13" s="41">
        <f t="shared" si="0"/>
        <v>3572</v>
      </c>
      <c r="J13" s="41">
        <f t="shared" si="0"/>
        <v>5739</v>
      </c>
      <c r="K13" s="41">
        <f t="shared" si="0"/>
        <v>91844</v>
      </c>
      <c r="M13" s="45">
        <v>91844</v>
      </c>
      <c r="N13" s="45">
        <f>M13-K13</f>
        <v>0</v>
      </c>
      <c r="P13" s="41">
        <f>SUM(P9,P11:P12)</f>
        <v>71955</v>
      </c>
      <c r="Q13" s="41">
        <f>SUM(Q9,Q11:Q12)</f>
        <v>14150</v>
      </c>
      <c r="R13" s="41">
        <f>SUM(R9,R11:R12)</f>
        <v>86105</v>
      </c>
    </row>
    <row r="14" spans="2:20" s="37" customFormat="1" ht="12.75" customHeight="1"/>
    <row r="15" spans="2:20" s="37" customFormat="1" ht="16" customHeight="1">
      <c r="B15" s="42" t="s">
        <v>81</v>
      </c>
      <c r="C15" s="41">
        <f t="shared" ref="C15:K15" si="1">C13+C18</f>
        <v>12077</v>
      </c>
      <c r="D15" s="41">
        <f t="shared" si="1"/>
        <v>29752</v>
      </c>
      <c r="E15" s="41">
        <f t="shared" si="1"/>
        <v>32786</v>
      </c>
      <c r="F15" s="41">
        <f t="shared" si="1"/>
        <v>11046</v>
      </c>
      <c r="G15" s="41">
        <f t="shared" si="1"/>
        <v>85661</v>
      </c>
      <c r="H15" s="41">
        <f t="shared" si="1"/>
        <v>2167</v>
      </c>
      <c r="I15" s="41">
        <f t="shared" si="1"/>
        <v>3561</v>
      </c>
      <c r="J15" s="41">
        <f t="shared" si="1"/>
        <v>5728</v>
      </c>
      <c r="K15" s="41">
        <f t="shared" si="1"/>
        <v>91389</v>
      </c>
      <c r="P15" s="41">
        <f>P13+P18</f>
        <v>71955</v>
      </c>
      <c r="Q15" s="41">
        <f>Q13+Q18</f>
        <v>13706</v>
      </c>
      <c r="R15" s="41">
        <f>R13+R18</f>
        <v>85661</v>
      </c>
    </row>
    <row r="16" spans="2:20" s="37" customFormat="1" ht="12.75" customHeight="1"/>
    <row r="17" spans="2:22" s="37" customFormat="1" ht="16" customHeight="1">
      <c r="B17" s="36" t="s">
        <v>45</v>
      </c>
    </row>
    <row r="18" spans="2:22" s="37" customFormat="1" ht="16" customHeight="1">
      <c r="B18" s="38" t="s">
        <v>76</v>
      </c>
      <c r="C18" s="51">
        <v>0</v>
      </c>
      <c r="D18" s="51">
        <v>0</v>
      </c>
      <c r="E18" s="51">
        <v>0</v>
      </c>
      <c r="F18" s="51">
        <v>-444</v>
      </c>
      <c r="G18" s="53">
        <f>SUM(C18:F18)</f>
        <v>-444</v>
      </c>
      <c r="H18" s="51">
        <v>0</v>
      </c>
      <c r="I18" s="51">
        <v>-11</v>
      </c>
      <c r="J18" s="53">
        <f>SUM(H18:I18)</f>
        <v>-11</v>
      </c>
      <c r="K18" s="41">
        <f>SUM(G18,J18)</f>
        <v>-455</v>
      </c>
      <c r="M18" s="54">
        <v>-455</v>
      </c>
      <c r="N18" s="54">
        <f>M18-K18</f>
        <v>0</v>
      </c>
      <c r="P18" s="51">
        <v>0</v>
      </c>
      <c r="Q18" s="51">
        <v>-444</v>
      </c>
      <c r="R18" s="41">
        <f>SUM(P18:Q18)</f>
        <v>-444</v>
      </c>
      <c r="T18" s="57" t="str">
        <f>IF(R18=G18, "PASS", "FAIL")</f>
        <v>PASS</v>
      </c>
    </row>
    <row r="19" spans="2:22" s="37" customFormat="1" ht="16" customHeight="1">
      <c r="B19" s="65" t="s">
        <v>77</v>
      </c>
      <c r="C19" s="40"/>
      <c r="D19" s="40"/>
      <c r="E19" s="40"/>
      <c r="F19" s="40"/>
      <c r="G19" s="40"/>
      <c r="H19" s="40"/>
      <c r="I19" s="40"/>
      <c r="J19" s="40"/>
      <c r="K19" s="39"/>
      <c r="M19" s="55"/>
      <c r="N19" s="55"/>
      <c r="P19" s="40"/>
      <c r="Q19" s="40"/>
      <c r="R19" s="39"/>
      <c r="T19" s="61"/>
    </row>
    <row r="20" spans="2:22" s="37" customFormat="1" ht="16" customHeight="1">
      <c r="B20" s="38" t="s">
        <v>70</v>
      </c>
      <c r="C20" s="51">
        <v>0</v>
      </c>
      <c r="D20" s="51">
        <v>0</v>
      </c>
      <c r="E20" s="51">
        <v>0</v>
      </c>
      <c r="F20" s="51">
        <v>0</v>
      </c>
      <c r="G20" s="53">
        <f>SUM(C20:F20)</f>
        <v>0</v>
      </c>
      <c r="H20" s="51">
        <v>0</v>
      </c>
      <c r="I20" s="51">
        <v>0</v>
      </c>
      <c r="J20" s="53">
        <f>SUM(H20:I20)</f>
        <v>0</v>
      </c>
      <c r="K20" s="41">
        <f>SUM(G20,J20)</f>
        <v>0</v>
      </c>
      <c r="M20" s="54">
        <v>0</v>
      </c>
      <c r="N20" s="54">
        <f>M20-K20</f>
        <v>0</v>
      </c>
      <c r="P20" s="51">
        <v>0</v>
      </c>
      <c r="Q20" s="51">
        <v>0</v>
      </c>
      <c r="R20" s="41">
        <f>SUM(P20:Q20)</f>
        <v>0</v>
      </c>
      <c r="T20" s="57" t="str">
        <f>IF(R20=G20, "PASS", "FAIL")</f>
        <v>PASS</v>
      </c>
    </row>
    <row r="21" spans="2:22" s="37" customFormat="1" ht="16" customHeight="1">
      <c r="B21" s="38" t="s">
        <v>82</v>
      </c>
      <c r="C21" s="51">
        <v>-5002</v>
      </c>
      <c r="D21" s="51">
        <v>-3986</v>
      </c>
      <c r="E21" s="51">
        <v>-1712</v>
      </c>
      <c r="F21" s="51">
        <v>-172</v>
      </c>
      <c r="G21" s="53">
        <f>SUM(C21:F21)</f>
        <v>-10872</v>
      </c>
      <c r="H21" s="51">
        <v>-140</v>
      </c>
      <c r="I21" s="51">
        <v>-93</v>
      </c>
      <c r="J21" s="53">
        <f>SUM(H21:I21)</f>
        <v>-233</v>
      </c>
      <c r="K21" s="41">
        <f>SUM(G21,J21)</f>
        <v>-11105</v>
      </c>
      <c r="M21" s="54">
        <f>M22-M18-M20</f>
        <v>-11105</v>
      </c>
      <c r="N21" s="54">
        <f>M21-K21</f>
        <v>0</v>
      </c>
      <c r="P21" s="51">
        <v>-2143</v>
      </c>
      <c r="Q21" s="51">
        <v>-8729</v>
      </c>
      <c r="R21" s="41">
        <f>SUM(P21:Q21)</f>
        <v>-10872</v>
      </c>
      <c r="T21" s="57" t="str">
        <f>IF(R21=G21, "PASS", "FAIL")</f>
        <v>PASS</v>
      </c>
    </row>
    <row r="22" spans="2:22" s="37" customFormat="1" ht="16" customHeight="1">
      <c r="B22" s="42" t="s">
        <v>9</v>
      </c>
      <c r="C22" s="41">
        <f t="shared" ref="C22:K22" si="2">SUM(C18,C20:C21)</f>
        <v>-5002</v>
      </c>
      <c r="D22" s="41">
        <f t="shared" si="2"/>
        <v>-3986</v>
      </c>
      <c r="E22" s="41">
        <f t="shared" si="2"/>
        <v>-1712</v>
      </c>
      <c r="F22" s="41">
        <f t="shared" si="2"/>
        <v>-616</v>
      </c>
      <c r="G22" s="41">
        <f t="shared" si="2"/>
        <v>-11316</v>
      </c>
      <c r="H22" s="41">
        <f t="shared" si="2"/>
        <v>-140</v>
      </c>
      <c r="I22" s="41">
        <f t="shared" si="2"/>
        <v>-104</v>
      </c>
      <c r="J22" s="41">
        <f t="shared" si="2"/>
        <v>-244</v>
      </c>
      <c r="K22" s="41">
        <f t="shared" si="2"/>
        <v>-11560</v>
      </c>
      <c r="M22" s="45">
        <v>-11560</v>
      </c>
      <c r="N22" s="45">
        <f>M22-K22</f>
        <v>0</v>
      </c>
      <c r="P22" s="41">
        <f>SUM(P18,P20:P21)</f>
        <v>-2143</v>
      </c>
      <c r="Q22" s="41">
        <f>SUM(Q18,Q20:Q21)</f>
        <v>-9173</v>
      </c>
      <c r="R22" s="41">
        <f>SUM(R18,R20:R21)</f>
        <v>-11316</v>
      </c>
    </row>
    <row r="23" spans="2:22" s="37" customFormat="1" ht="12.75" customHeight="1"/>
    <row r="24" spans="2:22" s="37" customFormat="1" ht="16" customHeight="1">
      <c r="B24" s="42" t="s">
        <v>78</v>
      </c>
      <c r="C24" s="41">
        <f t="shared" ref="C24:K24" si="3">C22-C18</f>
        <v>-5002</v>
      </c>
      <c r="D24" s="41">
        <f t="shared" si="3"/>
        <v>-3986</v>
      </c>
      <c r="E24" s="41">
        <f t="shared" si="3"/>
        <v>-1712</v>
      </c>
      <c r="F24" s="41">
        <f t="shared" si="3"/>
        <v>-172</v>
      </c>
      <c r="G24" s="41">
        <f t="shared" si="3"/>
        <v>-10872</v>
      </c>
      <c r="H24" s="41">
        <f t="shared" si="3"/>
        <v>-140</v>
      </c>
      <c r="I24" s="41">
        <f t="shared" si="3"/>
        <v>-93</v>
      </c>
      <c r="J24" s="41">
        <f t="shared" si="3"/>
        <v>-233</v>
      </c>
      <c r="K24" s="41">
        <f t="shared" si="3"/>
        <v>-11105</v>
      </c>
      <c r="P24" s="41">
        <f>P22-P18</f>
        <v>-2143</v>
      </c>
      <c r="Q24" s="41">
        <f>Q22-Q18</f>
        <v>-8729</v>
      </c>
      <c r="R24" s="41">
        <f>R22-R18</f>
        <v>-10872</v>
      </c>
    </row>
    <row r="25" spans="2:22" s="37" customFormat="1" ht="12.75" customHeight="1"/>
    <row r="26" spans="2:22" s="37" customFormat="1" ht="16" customHeight="1">
      <c r="B26" s="43" t="s">
        <v>7</v>
      </c>
      <c r="C26" s="44">
        <f t="shared" ref="C26:K26" si="4">C13+C22</f>
        <v>7075</v>
      </c>
      <c r="D26" s="44">
        <f t="shared" si="4"/>
        <v>25766</v>
      </c>
      <c r="E26" s="44">
        <f t="shared" si="4"/>
        <v>31074</v>
      </c>
      <c r="F26" s="44">
        <f t="shared" si="4"/>
        <v>10874</v>
      </c>
      <c r="G26" s="44">
        <f t="shared" si="4"/>
        <v>74789</v>
      </c>
      <c r="H26" s="44">
        <f t="shared" si="4"/>
        <v>2027</v>
      </c>
      <c r="I26" s="44">
        <f t="shared" si="4"/>
        <v>3468</v>
      </c>
      <c r="J26" s="44">
        <f t="shared" si="4"/>
        <v>5495</v>
      </c>
      <c r="K26" s="44">
        <f t="shared" si="4"/>
        <v>80284</v>
      </c>
      <c r="M26" s="45">
        <v>80284</v>
      </c>
      <c r="N26" s="45">
        <f>M26-K26</f>
        <v>0</v>
      </c>
      <c r="P26" s="44">
        <f>P13+P22</f>
        <v>69812</v>
      </c>
      <c r="Q26" s="44">
        <f>Q13+Q22</f>
        <v>4977</v>
      </c>
      <c r="R26" s="44">
        <f>R13+R22</f>
        <v>74789</v>
      </c>
    </row>
    <row r="27" spans="2:22" s="37" customFormat="1" ht="12.75" customHeight="1"/>
    <row r="28" spans="2:22" s="37" customFormat="1" ht="16" customHeight="1">
      <c r="B28" s="34" t="s">
        <v>58</v>
      </c>
    </row>
    <row r="29" spans="2:22" s="37" customFormat="1" ht="16" customHeight="1">
      <c r="B29" s="46" t="s">
        <v>90</v>
      </c>
      <c r="C29" s="47">
        <v>9745</v>
      </c>
      <c r="D29" s="47">
        <v>29285</v>
      </c>
      <c r="E29" s="47">
        <v>32097</v>
      </c>
      <c r="F29" s="47">
        <v>10323</v>
      </c>
      <c r="G29" s="47">
        <v>81450</v>
      </c>
      <c r="H29" s="47">
        <v>2175</v>
      </c>
      <c r="I29" s="47">
        <v>3824</v>
      </c>
      <c r="J29" s="47">
        <v>5999</v>
      </c>
      <c r="K29" s="47">
        <v>87449</v>
      </c>
      <c r="P29" s="47">
        <v>68386</v>
      </c>
      <c r="Q29" s="47">
        <v>13064</v>
      </c>
      <c r="R29" s="47">
        <v>81450</v>
      </c>
    </row>
    <row r="30" spans="2:22" s="37" customFormat="1" ht="16" customHeight="1">
      <c r="B30" s="46" t="s">
        <v>91</v>
      </c>
      <c r="C30" s="47">
        <v>-1394</v>
      </c>
      <c r="D30" s="47">
        <v>-3593</v>
      </c>
      <c r="E30" s="47">
        <v>-2077</v>
      </c>
      <c r="F30" s="47">
        <v>-425</v>
      </c>
      <c r="G30" s="47">
        <v>-7489</v>
      </c>
      <c r="H30" s="47">
        <v>-162</v>
      </c>
      <c r="I30" s="47">
        <v>-750</v>
      </c>
      <c r="J30" s="47">
        <v>-912</v>
      </c>
      <c r="K30" s="47">
        <v>-8401</v>
      </c>
      <c r="P30" s="47">
        <v>-2878</v>
      </c>
      <c r="Q30" s="47">
        <v>-4611</v>
      </c>
      <c r="R30" s="47">
        <v>-7489</v>
      </c>
    </row>
    <row r="31" spans="2:22" s="37" customFormat="1" ht="16" customHeight="1">
      <c r="B31" s="46" t="s">
        <v>92</v>
      </c>
      <c r="C31" s="47">
        <v>8351</v>
      </c>
      <c r="D31" s="47">
        <v>25692</v>
      </c>
      <c r="E31" s="47">
        <v>30020</v>
      </c>
      <c r="F31" s="47">
        <v>9898</v>
      </c>
      <c r="G31" s="47">
        <v>73961</v>
      </c>
      <c r="H31" s="47">
        <v>2013</v>
      </c>
      <c r="I31" s="47">
        <v>3074</v>
      </c>
      <c r="J31" s="47">
        <v>5087</v>
      </c>
      <c r="K31" s="47">
        <v>79048</v>
      </c>
      <c r="P31" s="47">
        <v>65508</v>
      </c>
      <c r="Q31" s="47">
        <v>8453</v>
      </c>
      <c r="R31" s="47">
        <v>73961</v>
      </c>
    </row>
    <row r="32" spans="2:22" s="1" customFormat="1" ht="12.75" customHeight="1">
      <c r="B32" s="16"/>
      <c r="C32" s="31">
        <v>2</v>
      </c>
      <c r="D32" s="31">
        <f t="shared" ref="D32:K32" si="5">C32+1</f>
        <v>3</v>
      </c>
      <c r="E32" s="31">
        <f t="shared" si="5"/>
        <v>4</v>
      </c>
      <c r="F32" s="31">
        <f t="shared" si="5"/>
        <v>5</v>
      </c>
      <c r="G32" s="31">
        <f t="shared" si="5"/>
        <v>6</v>
      </c>
      <c r="H32" s="31">
        <f t="shared" si="5"/>
        <v>7</v>
      </c>
      <c r="I32" s="31">
        <f t="shared" si="5"/>
        <v>8</v>
      </c>
      <c r="J32" s="31">
        <f t="shared" si="5"/>
        <v>9</v>
      </c>
      <c r="K32" s="31">
        <f t="shared" si="5"/>
        <v>10</v>
      </c>
      <c r="L32" s="17"/>
      <c r="M32" s="18"/>
      <c r="N32" s="19"/>
      <c r="O32" s="17"/>
      <c r="P32" s="31">
        <v>12</v>
      </c>
      <c r="Q32" s="31">
        <f>P32+1</f>
        <v>13</v>
      </c>
      <c r="R32" s="31">
        <f>Q32+1</f>
        <v>14</v>
      </c>
      <c r="S32" s="17"/>
      <c r="T32" s="20"/>
      <c r="U32" s="21"/>
      <c r="V32" s="21"/>
    </row>
    <row r="33" spans="2:19" s="1" customFormat="1" ht="18" customHeight="1">
      <c r="B33" s="22" t="s">
        <v>69</v>
      </c>
      <c r="C33" s="23"/>
      <c r="D33" s="23"/>
      <c r="E33" s="23"/>
      <c r="F33" s="23"/>
      <c r="G33" s="23"/>
      <c r="H33" s="23"/>
      <c r="I33" s="23"/>
      <c r="J33" s="23"/>
      <c r="K33" s="23"/>
      <c r="L33" s="23"/>
      <c r="O33" s="23"/>
      <c r="P33" s="23"/>
      <c r="Q33" s="23"/>
      <c r="R33" s="23"/>
      <c r="S33" s="23"/>
    </row>
    <row r="34" spans="2:19" s="1" customFormat="1" ht="6" customHeight="1">
      <c r="B34" s="24"/>
      <c r="C34" s="23"/>
      <c r="D34" s="23"/>
      <c r="E34" s="23"/>
      <c r="F34" s="23"/>
      <c r="G34" s="23"/>
      <c r="H34" s="23"/>
      <c r="I34" s="23"/>
      <c r="J34" s="23"/>
      <c r="K34" s="23"/>
      <c r="L34" s="23"/>
      <c r="M34" s="23"/>
      <c r="N34" s="29"/>
      <c r="O34" s="12"/>
    </row>
    <row r="35" spans="2:19" s="1" customFormat="1" ht="16" customHeight="1">
      <c r="B35" s="27" t="s">
        <v>71</v>
      </c>
      <c r="C35" s="28"/>
      <c r="D35" s="23"/>
      <c r="E35" s="23"/>
      <c r="F35" s="23"/>
      <c r="G35" s="23"/>
      <c r="H35" s="23"/>
      <c r="I35" s="23"/>
      <c r="J35" s="23"/>
      <c r="K35" s="23"/>
      <c r="L35" s="23"/>
      <c r="M35" s="26"/>
      <c r="N35" s="23"/>
      <c r="O35" s="23"/>
    </row>
    <row r="36" spans="2:19" s="37" customFormat="1" ht="16" customHeight="1">
      <c r="B36" s="38" t="s">
        <v>71</v>
      </c>
      <c r="C36" s="51">
        <v>0</v>
      </c>
      <c r="D36" s="51">
        <v>0</v>
      </c>
      <c r="E36" s="51">
        <v>0</v>
      </c>
      <c r="F36" s="40"/>
      <c r="G36" s="40"/>
      <c r="H36" s="40"/>
      <c r="I36" s="40"/>
      <c r="J36" s="40"/>
      <c r="K36" s="40"/>
      <c r="M36" s="57" t="s">
        <v>142</v>
      </c>
    </row>
    <row r="37" spans="2:19" s="1" customFormat="1" ht="6" customHeight="1">
      <c r="B37" s="24"/>
      <c r="C37" s="23"/>
      <c r="D37" s="23"/>
      <c r="E37" s="23"/>
      <c r="F37" s="23"/>
      <c r="G37" s="23"/>
      <c r="H37" s="23"/>
      <c r="I37" s="23"/>
      <c r="J37" s="23"/>
      <c r="K37" s="23"/>
      <c r="L37" s="23"/>
      <c r="M37" s="23"/>
      <c r="N37" s="29"/>
      <c r="O37" s="12"/>
    </row>
    <row r="38" spans="2:19" s="1" customFormat="1" ht="16" customHeight="1">
      <c r="B38" s="27" t="s">
        <v>84</v>
      </c>
      <c r="C38" s="28"/>
      <c r="D38" s="23"/>
      <c r="E38" s="23"/>
      <c r="F38" s="23"/>
      <c r="G38" s="23"/>
      <c r="H38" s="23"/>
      <c r="I38" s="23"/>
      <c r="J38" s="23"/>
      <c r="K38" s="23"/>
      <c r="L38" s="23"/>
      <c r="M38" s="26"/>
      <c r="N38" s="23"/>
      <c r="O38" s="23"/>
    </row>
    <row r="39" spans="2:19" s="37" customFormat="1" ht="16" customHeight="1">
      <c r="B39" s="38" t="s">
        <v>85</v>
      </c>
      <c r="C39" s="51">
        <v>325</v>
      </c>
      <c r="D39" s="51">
        <v>17636</v>
      </c>
      <c r="E39" s="51">
        <v>19575</v>
      </c>
      <c r="F39" s="51">
        <v>4202</v>
      </c>
      <c r="G39" s="53">
        <f t="shared" ref="G39:G44" si="6">SUM(C39:F39)</f>
        <v>41738</v>
      </c>
      <c r="H39" s="51">
        <v>0</v>
      </c>
      <c r="I39" s="51">
        <v>723</v>
      </c>
      <c r="J39" s="53">
        <f>SUM(H39:I39)</f>
        <v>723</v>
      </c>
      <c r="K39" s="41">
        <f>G39+J39</f>
        <v>42461</v>
      </c>
      <c r="M39" s="54">
        <v>42461</v>
      </c>
      <c r="N39" s="54">
        <f>M39-K39</f>
        <v>0</v>
      </c>
    </row>
    <row r="40" spans="2:19" s="37" customFormat="1" ht="16" customHeight="1">
      <c r="B40" s="38" t="s">
        <v>88</v>
      </c>
      <c r="C40" s="51">
        <v>9861</v>
      </c>
      <c r="D40" s="51">
        <v>2984</v>
      </c>
      <c r="E40" s="51">
        <v>2055</v>
      </c>
      <c r="F40" s="51">
        <v>4828</v>
      </c>
      <c r="G40" s="53">
        <f t="shared" si="6"/>
        <v>19728</v>
      </c>
      <c r="H40" s="51">
        <v>1713</v>
      </c>
      <c r="I40" s="51">
        <v>1640</v>
      </c>
      <c r="J40" s="53">
        <f>SUM(H40:I40)</f>
        <v>3353</v>
      </c>
      <c r="K40" s="41">
        <f>G40+J40</f>
        <v>23081</v>
      </c>
      <c r="M40" s="54">
        <v>23081</v>
      </c>
      <c r="N40" s="54">
        <f>M40-K40</f>
        <v>0</v>
      </c>
    </row>
    <row r="41" spans="2:19" s="37" customFormat="1" ht="16" customHeight="1">
      <c r="B41" s="38" t="s">
        <v>86</v>
      </c>
      <c r="C41" s="51">
        <v>0</v>
      </c>
      <c r="D41" s="51">
        <v>503</v>
      </c>
      <c r="E41" s="51">
        <v>1131</v>
      </c>
      <c r="F41" s="51">
        <v>0</v>
      </c>
      <c r="G41" s="53">
        <f t="shared" si="6"/>
        <v>1634</v>
      </c>
      <c r="H41" s="40"/>
      <c r="I41" s="40"/>
      <c r="J41" s="40"/>
      <c r="K41" s="41">
        <f>G41</f>
        <v>1634</v>
      </c>
    </row>
    <row r="42" spans="2:19" s="37" customFormat="1" ht="16" customHeight="1">
      <c r="B42" s="38" t="s">
        <v>62</v>
      </c>
      <c r="C42" s="51">
        <v>178</v>
      </c>
      <c r="D42" s="51">
        <v>1919</v>
      </c>
      <c r="E42" s="51">
        <v>1142</v>
      </c>
      <c r="F42" s="51">
        <v>15</v>
      </c>
      <c r="G42" s="53">
        <f t="shared" si="6"/>
        <v>3254</v>
      </c>
      <c r="H42" s="40"/>
      <c r="I42" s="40"/>
      <c r="J42" s="40"/>
      <c r="K42" s="41">
        <f>G42</f>
        <v>3254</v>
      </c>
    </row>
    <row r="43" spans="2:19" s="37" customFormat="1" ht="16" customHeight="1">
      <c r="B43" s="38" t="s">
        <v>63</v>
      </c>
      <c r="C43" s="51">
        <v>206</v>
      </c>
      <c r="D43" s="51">
        <v>0</v>
      </c>
      <c r="E43" s="51">
        <v>0</v>
      </c>
      <c r="F43" s="51">
        <v>10799</v>
      </c>
      <c r="G43" s="53">
        <f t="shared" si="6"/>
        <v>11005</v>
      </c>
      <c r="H43" s="40"/>
      <c r="I43" s="40"/>
      <c r="J43" s="40"/>
      <c r="K43" s="41">
        <f>G43</f>
        <v>11005</v>
      </c>
      <c r="M43" s="30" t="str">
        <f>IF(OR(SUM(C43:E43)&gt;P13, F43&gt;F13), "FAIL", "PASS")</f>
        <v>PASS</v>
      </c>
      <c r="N43" s="25"/>
    </row>
    <row r="44" spans="2:19" s="37" customFormat="1" ht="16" customHeight="1">
      <c r="B44" s="38" t="s">
        <v>64</v>
      </c>
      <c r="C44" s="51">
        <v>0</v>
      </c>
      <c r="D44" s="51">
        <v>244</v>
      </c>
      <c r="E44" s="51">
        <v>177</v>
      </c>
      <c r="F44" s="51">
        <v>12</v>
      </c>
      <c r="G44" s="53">
        <f t="shared" si="6"/>
        <v>433</v>
      </c>
      <c r="H44" s="40"/>
      <c r="I44" s="40"/>
      <c r="J44" s="40"/>
      <c r="K44" s="41">
        <f>G44</f>
        <v>433</v>
      </c>
      <c r="M44" s="62"/>
    </row>
    <row r="45" spans="2:19" s="1" customFormat="1" ht="6" customHeight="1">
      <c r="B45" s="24"/>
      <c r="C45" s="23"/>
      <c r="D45" s="23"/>
      <c r="E45" s="23"/>
      <c r="F45" s="23"/>
      <c r="G45" s="23"/>
      <c r="H45" s="23"/>
      <c r="I45" s="23"/>
      <c r="J45" s="23"/>
      <c r="K45" s="23"/>
      <c r="L45" s="23"/>
      <c r="M45" s="23"/>
      <c r="N45" s="29"/>
      <c r="O45" s="12"/>
    </row>
    <row r="46" spans="2:19" s="1" customFormat="1" ht="16" customHeight="1">
      <c r="B46" s="27" t="s">
        <v>45</v>
      </c>
      <c r="C46" s="28"/>
      <c r="D46" s="23"/>
      <c r="E46" s="23"/>
      <c r="F46" s="23"/>
      <c r="G46" s="23"/>
      <c r="H46" s="23"/>
      <c r="I46" s="23"/>
      <c r="J46" s="23"/>
      <c r="K46" s="23"/>
      <c r="L46" s="23"/>
      <c r="M46" s="26"/>
      <c r="N46" s="23"/>
      <c r="O46" s="23"/>
    </row>
    <row r="47" spans="2:19" s="37" customFormat="1" ht="16" customHeight="1">
      <c r="B47" s="38" t="s">
        <v>62</v>
      </c>
      <c r="C47" s="51">
        <v>-1</v>
      </c>
      <c r="D47" s="51">
        <v>-317</v>
      </c>
      <c r="E47" s="51">
        <v>-582</v>
      </c>
      <c r="F47" s="51">
        <v>0</v>
      </c>
      <c r="G47" s="53">
        <f>SUM(C47:F47)</f>
        <v>-900</v>
      </c>
      <c r="H47" s="40"/>
      <c r="I47" s="40"/>
      <c r="J47" s="40"/>
      <c r="K47" s="41">
        <f>G47</f>
        <v>-900</v>
      </c>
      <c r="M47" s="30" t="s">
        <v>142</v>
      </c>
      <c r="N47" s="25"/>
    </row>
    <row r="48" spans="2:19" s="1" customFormat="1" ht="6" customHeight="1">
      <c r="B48" s="24"/>
      <c r="C48" s="23"/>
      <c r="D48" s="23"/>
      <c r="E48" s="23"/>
      <c r="F48" s="23"/>
      <c r="G48" s="23"/>
      <c r="H48" s="23"/>
      <c r="I48" s="23"/>
      <c r="J48" s="23"/>
      <c r="K48" s="23"/>
      <c r="L48" s="23"/>
      <c r="M48" s="23"/>
      <c r="N48" s="29"/>
      <c r="O48" s="12"/>
    </row>
    <row r="49" spans="2:20" s="1" customFormat="1" ht="16" customHeight="1">
      <c r="B49" s="27" t="s">
        <v>65</v>
      </c>
      <c r="C49" s="28"/>
      <c r="D49" s="23"/>
      <c r="E49" s="23"/>
      <c r="F49" s="23"/>
      <c r="G49" s="23"/>
      <c r="H49" s="23"/>
      <c r="I49" s="23"/>
      <c r="J49" s="23"/>
      <c r="K49" s="23"/>
      <c r="L49" s="23"/>
      <c r="M49" s="26"/>
      <c r="N49" s="23"/>
      <c r="O49" s="23"/>
    </row>
    <row r="50" spans="2:20" s="37" customFormat="1" ht="16" customHeight="1">
      <c r="B50" s="38" t="s">
        <v>66</v>
      </c>
      <c r="C50" s="51">
        <v>0</v>
      </c>
      <c r="D50" s="51">
        <v>1684</v>
      </c>
      <c r="E50" s="51">
        <v>1219</v>
      </c>
      <c r="F50" s="51">
        <v>80</v>
      </c>
      <c r="G50" s="53">
        <f>SUM(C50:F50)</f>
        <v>2983</v>
      </c>
      <c r="H50" s="40"/>
      <c r="I50" s="40"/>
      <c r="J50" s="40"/>
      <c r="K50" s="41">
        <f>G50</f>
        <v>2983</v>
      </c>
      <c r="M50" s="30" t="str">
        <f>IF(AND(G44&gt;0, G50=0), "FAIL", "PASS")</f>
        <v>PASS</v>
      </c>
    </row>
    <row r="51" spans="2:20" s="37" customFormat="1" ht="16" customHeight="1">
      <c r="B51" s="46" t="s">
        <v>72</v>
      </c>
      <c r="C51" s="63" t="e">
        <f>(C44*1000)/C50</f>
        <v>#DIV/0!</v>
      </c>
      <c r="D51" s="63">
        <f>(D44*1000)/D50</f>
        <v>144.89311163895488</v>
      </c>
      <c r="E51" s="63">
        <f>(E44*1000)/E50</f>
        <v>145.20098441345365</v>
      </c>
      <c r="F51" s="63">
        <f>(F44*1000)/F50</f>
        <v>150</v>
      </c>
      <c r="G51" s="64">
        <f>(G44*1000)/G50</f>
        <v>145.15588333892055</v>
      </c>
      <c r="H51" s="40"/>
      <c r="I51" s="40"/>
      <c r="J51" s="40"/>
      <c r="K51" s="66">
        <f>(K44*1000)/K50</f>
        <v>145.15588333892055</v>
      </c>
    </row>
    <row r="52" spans="2:20" s="37" customFormat="1" ht="16" customHeight="1">
      <c r="B52" s="38" t="s">
        <v>67</v>
      </c>
      <c r="C52" s="51">
        <v>44364</v>
      </c>
      <c r="D52" s="51">
        <v>408717</v>
      </c>
      <c r="E52" s="51">
        <v>117054</v>
      </c>
      <c r="F52" s="51">
        <v>3600</v>
      </c>
      <c r="G52" s="53">
        <f>SUM(C52:F52)</f>
        <v>573735</v>
      </c>
      <c r="H52" s="40"/>
      <c r="I52" s="40"/>
      <c r="J52" s="40"/>
      <c r="K52" s="41">
        <f>G52</f>
        <v>573735</v>
      </c>
    </row>
    <row r="53" spans="2:20" s="37" customFormat="1" ht="16" customHeight="1">
      <c r="B53" s="38" t="s">
        <v>87</v>
      </c>
      <c r="C53" s="51">
        <v>0</v>
      </c>
      <c r="D53" s="51">
        <v>211343</v>
      </c>
      <c r="E53" s="51">
        <v>448394</v>
      </c>
      <c r="F53" s="51">
        <v>0</v>
      </c>
      <c r="G53" s="53">
        <f>SUM(C53:F53)</f>
        <v>659737</v>
      </c>
      <c r="H53" s="40"/>
      <c r="I53" s="40"/>
      <c r="J53" s="40"/>
      <c r="K53" s="41">
        <f>G53</f>
        <v>659737</v>
      </c>
    </row>
    <row r="54" spans="2:20" s="37" customFormat="1" ht="16" customHeight="1">
      <c r="B54" s="52" t="s">
        <v>68</v>
      </c>
      <c r="C54" s="53">
        <f>SUM(C52:C53)</f>
        <v>44364</v>
      </c>
      <c r="D54" s="53">
        <f>SUM(D52:D53)</f>
        <v>620060</v>
      </c>
      <c r="E54" s="53">
        <f>SUM(E52:E53)</f>
        <v>565448</v>
      </c>
      <c r="F54" s="53">
        <f>SUM(F52:F53)</f>
        <v>3600</v>
      </c>
      <c r="G54" s="53">
        <f>SUM(G52:G53)</f>
        <v>1233472</v>
      </c>
      <c r="H54" s="40"/>
      <c r="I54" s="40"/>
      <c r="J54" s="40"/>
      <c r="K54" s="41">
        <f>SUM(K52:K53)</f>
        <v>1233472</v>
      </c>
      <c r="M54" s="30" t="str">
        <f>IF(AND(G42&gt;0, G54=0), "FAIL", "PASS")</f>
        <v>PASS</v>
      </c>
    </row>
    <row r="55" spans="2:20" s="37" customFormat="1" ht="16" customHeight="1">
      <c r="B55" s="46" t="s">
        <v>73</v>
      </c>
      <c r="C55" s="63">
        <f>(C42*1000)/C54</f>
        <v>4.0122621945721759</v>
      </c>
      <c r="D55" s="63">
        <f>(D42*1000)/D54</f>
        <v>3.094861787568945</v>
      </c>
      <c r="E55" s="63">
        <f>(E42*1000)/E54</f>
        <v>2.0196375263507873</v>
      </c>
      <c r="F55" s="63">
        <f>(F42*1000)/F54</f>
        <v>4.166666666666667</v>
      </c>
      <c r="G55" s="64">
        <f>(G42*1000)/G54</f>
        <v>2.6380817724277486</v>
      </c>
      <c r="H55" s="40"/>
      <c r="I55" s="40"/>
      <c r="J55" s="40"/>
      <c r="K55" s="66">
        <f>(K42*1000)/K54</f>
        <v>2.6380817724277486</v>
      </c>
    </row>
    <row r="56" spans="2:20" s="37" customFormat="1" ht="12.75" customHeight="1"/>
    <row r="57" spans="2:20" s="13" customFormat="1" ht="18" customHeight="1">
      <c r="B57" s="14" t="s">
        <v>8</v>
      </c>
      <c r="C57" s="15"/>
      <c r="D57" s="15"/>
      <c r="F57" s="15"/>
      <c r="M57" s="15"/>
      <c r="N57" s="15"/>
      <c r="P57" s="15"/>
      <c r="Q57" s="15"/>
      <c r="T57" s="15"/>
    </row>
    <row r="58" spans="2:20" s="10" customFormat="1" ht="16" customHeight="1">
      <c r="B58" s="91" t="s">
        <v>158</v>
      </c>
      <c r="C58" s="91"/>
      <c r="D58" s="91"/>
      <c r="E58" s="91"/>
      <c r="F58" s="91"/>
      <c r="G58" s="91"/>
      <c r="H58" s="91"/>
      <c r="I58" s="91"/>
      <c r="J58" s="91"/>
      <c r="K58" s="91"/>
      <c r="L58" s="48"/>
      <c r="M58" s="49"/>
      <c r="N58" s="49"/>
      <c r="O58" s="49"/>
      <c r="P58" s="49"/>
      <c r="Q58" s="49"/>
      <c r="S58" s="49"/>
      <c r="T58" s="49"/>
    </row>
    <row r="59" spans="2:20" s="10" customFormat="1" ht="16" customHeight="1">
      <c r="B59" s="91"/>
      <c r="C59" s="91"/>
      <c r="D59" s="91"/>
      <c r="E59" s="91"/>
      <c r="F59" s="91"/>
      <c r="G59" s="91"/>
      <c r="H59" s="91"/>
      <c r="I59" s="91"/>
      <c r="J59" s="91"/>
      <c r="K59" s="91"/>
      <c r="L59" s="49"/>
      <c r="M59" s="49"/>
      <c r="N59" s="49"/>
      <c r="O59" s="49"/>
      <c r="P59" s="49"/>
      <c r="Q59" s="49"/>
      <c r="S59" s="49"/>
      <c r="T59" s="49"/>
    </row>
    <row r="60" spans="2:20" s="10" customFormat="1" ht="16" customHeight="1">
      <c r="B60" s="91"/>
      <c r="C60" s="91"/>
      <c r="D60" s="91"/>
      <c r="E60" s="91"/>
      <c r="F60" s="91"/>
      <c r="G60" s="91"/>
      <c r="H60" s="91"/>
      <c r="I60" s="91"/>
      <c r="J60" s="91"/>
      <c r="K60" s="91"/>
      <c r="L60" s="49"/>
      <c r="M60" s="49"/>
      <c r="N60" s="49"/>
      <c r="O60" s="49"/>
      <c r="P60" s="49"/>
      <c r="Q60" s="49"/>
      <c r="S60" s="49"/>
      <c r="T60" s="49"/>
    </row>
    <row r="61" spans="2:20" s="10" customFormat="1" ht="16" customHeight="1">
      <c r="B61" s="91"/>
      <c r="C61" s="91"/>
      <c r="D61" s="91"/>
      <c r="E61" s="91"/>
      <c r="F61" s="91"/>
      <c r="G61" s="91"/>
      <c r="H61" s="91"/>
      <c r="I61" s="91"/>
      <c r="J61" s="91"/>
      <c r="K61" s="91"/>
      <c r="L61" s="49"/>
      <c r="M61" s="49"/>
      <c r="N61" s="49"/>
      <c r="O61" s="49"/>
      <c r="P61" s="49"/>
      <c r="Q61" s="49"/>
      <c r="S61" s="49"/>
      <c r="T61" s="49"/>
    </row>
    <row r="62" spans="2:20" s="10" customFormat="1" ht="16" customHeight="1">
      <c r="B62" s="91"/>
      <c r="C62" s="91"/>
      <c r="D62" s="91"/>
      <c r="E62" s="91"/>
      <c r="F62" s="91"/>
      <c r="G62" s="91"/>
      <c r="H62" s="91"/>
      <c r="I62" s="91"/>
      <c r="J62" s="91"/>
      <c r="K62" s="91"/>
      <c r="L62" s="49"/>
      <c r="M62" s="49"/>
      <c r="N62" s="49"/>
      <c r="O62" s="49"/>
      <c r="P62" s="49"/>
      <c r="Q62" s="49"/>
      <c r="S62" s="49"/>
      <c r="T62" s="49"/>
    </row>
    <row r="63" spans="2:20" s="10" customFormat="1" ht="16" customHeight="1">
      <c r="B63" s="91"/>
      <c r="C63" s="91"/>
      <c r="D63" s="91"/>
      <c r="E63" s="91"/>
      <c r="F63" s="91"/>
      <c r="G63" s="91"/>
      <c r="H63" s="91"/>
      <c r="I63" s="91"/>
      <c r="J63" s="91"/>
      <c r="K63" s="91"/>
      <c r="L63" s="49"/>
      <c r="M63" s="49"/>
      <c r="N63" s="49"/>
      <c r="O63" s="49"/>
      <c r="P63" s="49"/>
      <c r="Q63" s="49"/>
      <c r="S63" s="49"/>
      <c r="T63" s="49"/>
    </row>
    <row r="64" spans="2:20" s="10" customFormat="1" ht="16" customHeight="1">
      <c r="B64" s="91"/>
      <c r="C64" s="91"/>
      <c r="D64" s="91"/>
      <c r="E64" s="91"/>
      <c r="F64" s="91"/>
      <c r="G64" s="91"/>
      <c r="H64" s="91"/>
      <c r="I64" s="91"/>
      <c r="J64" s="91"/>
      <c r="K64" s="91"/>
      <c r="L64" s="49"/>
      <c r="M64" s="49"/>
      <c r="N64" s="49"/>
      <c r="O64" s="49"/>
      <c r="P64" s="49"/>
      <c r="Q64" s="49"/>
      <c r="S64" s="49"/>
      <c r="T64" s="49"/>
    </row>
    <row r="65" spans="2:20" s="10" customFormat="1" ht="16" customHeight="1">
      <c r="B65" s="91"/>
      <c r="C65" s="91"/>
      <c r="D65" s="91"/>
      <c r="E65" s="91"/>
      <c r="F65" s="91"/>
      <c r="G65" s="91"/>
      <c r="H65" s="91"/>
      <c r="I65" s="91"/>
      <c r="J65" s="91"/>
      <c r="K65" s="91"/>
      <c r="L65" s="49"/>
      <c r="M65" s="49"/>
      <c r="N65" s="49"/>
      <c r="O65" s="49"/>
      <c r="P65" s="49"/>
      <c r="Q65" s="49"/>
      <c r="S65" s="49"/>
      <c r="T65" s="49"/>
    </row>
    <row r="66" spans="2:20" s="10" customFormat="1" ht="16" customHeight="1">
      <c r="B66" s="91"/>
      <c r="C66" s="91"/>
      <c r="D66" s="91"/>
      <c r="E66" s="91"/>
      <c r="F66" s="91"/>
      <c r="G66" s="91"/>
      <c r="H66" s="91"/>
      <c r="I66" s="91"/>
      <c r="J66" s="91"/>
      <c r="K66" s="91"/>
      <c r="L66" s="49"/>
      <c r="M66" s="49"/>
      <c r="N66" s="49"/>
      <c r="O66" s="49"/>
      <c r="P66" s="49"/>
      <c r="Q66" s="49"/>
      <c r="S66" s="49"/>
      <c r="T66" s="49"/>
    </row>
    <row r="67" spans="2:20" s="10" customFormat="1" ht="16" customHeight="1">
      <c r="B67" s="91"/>
      <c r="C67" s="91"/>
      <c r="D67" s="91"/>
      <c r="E67" s="91"/>
      <c r="F67" s="91"/>
      <c r="G67" s="91"/>
      <c r="H67" s="91"/>
      <c r="I67" s="91"/>
      <c r="J67" s="91"/>
      <c r="K67" s="91"/>
      <c r="L67" s="49"/>
      <c r="M67" s="49"/>
      <c r="N67" s="49"/>
      <c r="O67" s="49"/>
      <c r="P67" s="49"/>
      <c r="Q67" s="49"/>
      <c r="S67" s="49"/>
      <c r="T67" s="49"/>
    </row>
    <row r="68" spans="2:20" s="10" customFormat="1" ht="16" customHeight="1">
      <c r="B68" s="91"/>
      <c r="C68" s="91"/>
      <c r="D68" s="91"/>
      <c r="E68" s="91"/>
      <c r="F68" s="91"/>
      <c r="G68" s="91"/>
      <c r="H68" s="91"/>
      <c r="I68" s="91"/>
      <c r="J68" s="91"/>
      <c r="K68" s="91"/>
      <c r="L68" s="49"/>
      <c r="M68" s="49"/>
      <c r="N68" s="49"/>
      <c r="O68" s="49"/>
      <c r="P68" s="49"/>
      <c r="Q68" s="49"/>
      <c r="S68" s="49"/>
      <c r="T68" s="49"/>
    </row>
    <row r="69" spans="2:20" s="10" customFormat="1" ht="16" customHeight="1">
      <c r="B69" s="91"/>
      <c r="C69" s="91"/>
      <c r="D69" s="91"/>
      <c r="E69" s="91"/>
      <c r="F69" s="91"/>
      <c r="G69" s="91"/>
      <c r="H69" s="91"/>
      <c r="I69" s="91"/>
      <c r="J69" s="91"/>
      <c r="K69" s="91"/>
      <c r="L69" s="48"/>
      <c r="M69" s="49"/>
      <c r="N69" s="49"/>
      <c r="O69" s="49"/>
      <c r="P69" s="49"/>
      <c r="Q69" s="49"/>
      <c r="S69" s="49"/>
      <c r="T69" s="49"/>
    </row>
    <row r="70" spans="2:20">
      <c r="N70" s="50"/>
      <c r="P70" s="50"/>
      <c r="T70" s="50"/>
    </row>
  </sheetData>
  <mergeCells count="13">
    <mergeCell ref="R6:R7"/>
    <mergeCell ref="T6:T7"/>
    <mergeCell ref="C1:D1"/>
    <mergeCell ref="C3:D3"/>
    <mergeCell ref="F3:G3"/>
    <mergeCell ref="C6:G6"/>
    <mergeCell ref="H6:J6"/>
    <mergeCell ref="K6:K7"/>
    <mergeCell ref="B58:K69"/>
    <mergeCell ref="M6:M7"/>
    <mergeCell ref="N6:N7"/>
    <mergeCell ref="P6:P7"/>
    <mergeCell ref="Q6:Q7"/>
  </mergeCells>
  <conditionalFormatting sqref="C3:E3">
    <cfRule type="expression" dxfId="127" priority="2">
      <formula>$E$3&lt;&gt;0</formula>
    </cfRule>
  </conditionalFormatting>
  <conditionalFormatting sqref="C29:K29 P29:R29">
    <cfRule type="expression" dxfId="126" priority="5">
      <formula>AND(ABS(C13-C29)&gt;500, ABS((C13-C29)/C29)&gt;0.1)</formula>
    </cfRule>
  </conditionalFormatting>
  <conditionalFormatting sqref="C30:K30 P30:R30">
    <cfRule type="expression" dxfId="125" priority="6">
      <formula>AND(ABS(C22-C30)&gt;500, ABS((C22-C30)/C30)&gt;0.1)</formula>
    </cfRule>
  </conditionalFormatting>
  <conditionalFormatting sqref="C31:K31 P31:R31">
    <cfRule type="expression" dxfId="124" priority="7">
      <formula>AND(ABS(C26-C31)&gt;500, ABS((C26-C31)/C31)&gt;0.1)</formula>
    </cfRule>
  </conditionalFormatting>
  <conditionalFormatting sqref="M9:N9 M11:N13 M18:N18 M20:N22 M26:N26 M39:N40">
    <cfRule type="expression" dxfId="123" priority="4">
      <formula>$N9&lt;&gt;0</formula>
    </cfRule>
  </conditionalFormatting>
  <conditionalFormatting sqref="M6:N7">
    <cfRule type="expression" dxfId="122" priority="3">
      <formula>SUM($N$9:$N$40)&lt;&gt;0</formula>
    </cfRule>
  </conditionalFormatting>
  <conditionalFormatting sqref="T9 T11:T12 T18 T20:T21 M36 M43 M47 M50 M54">
    <cfRule type="cellIs" dxfId="121" priority="8" operator="equal">
      <formula>"FAIL"</formula>
    </cfRule>
  </conditionalFormatting>
  <conditionalFormatting sqref="C9:F9 H9:I9 P9:Q9 C11:F12 H11:I12 P11:Q12 C18:F18 C20:F21 H18:I18 H20:I21 P18:Q18 P20:Q21 C36:E36 C39:F44 H39:I40 C47:F47 C50:F50 C52:F53">
    <cfRule type="expression" dxfId="120" priority="1">
      <formula>VLOOKUP($B$3,#REF!, 7, FALSE)="No"</formula>
    </cfRule>
  </conditionalFormatting>
  <dataValidations count="4">
    <dataValidation type="list" allowBlank="1" showInputMessage="1" showErrorMessage="1" sqref="H3" xr:uid="{00000000-0002-0000-1300-000000000000}">
      <formula1>#REF!</formula1>
    </dataValidation>
    <dataValidation type="whole" errorStyle="warning" operator="greaterThanOrEqual" allowBlank="1" showErrorMessage="1" errorTitle="WARNING" error="This figure must be entered as a positive whole number. Please ensure the figure you have entered is correct." sqref="C50:F50 C52:F53" xr:uid="{00000000-0002-0000-1300-000001000000}">
      <formula1>0</formula1>
    </dataValidation>
    <dataValidation type="whole" errorStyle="warning" operator="lessThanOrEqual" allowBlank="1" showErrorMessage="1" errorTitle="WARNING: Check signage" error="Income must be entered as a negative whole number. Please ensure that the figure you have entered is correct." sqref="C11:F11 H11:I11 P11:Q11 C18:F18 H18:I18 P18:Q18 C20:F21 H20:I21 P20:Q21 C47:F47" xr:uid="{00000000-0002-0000-1300-000002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F9 H9:I9 P9:Q9 C12:F12 H12:I12 P12:Q12 C36:E36 C39:F44 H39:I40" xr:uid="{00000000-0002-0000-1300-000003000000}">
      <formula1>0</formula1>
    </dataValidation>
  </dataValidations>
  <pageMargins left="0.7" right="0.7" top="0.75" bottom="0.75" header="0.3" footer="0.3"/>
  <pageSetup paperSize="9" scale="53" fitToHeight="0" orientation="landscape" r:id="rId1"/>
  <rowBreaks count="1" manualBreakCount="1">
    <brk id="56" max="19"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tabColor rgb="FF8DB4E2"/>
    <pageSetUpPr fitToPage="1"/>
  </sheetPr>
  <dimension ref="B1:V70"/>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4" customWidth="1"/>
    <col min="2" max="2" width="53.453125" style="34" customWidth="1"/>
    <col min="3" max="4" width="13.453125" style="34" customWidth="1"/>
    <col min="5" max="5" width="12.81640625" style="34" customWidth="1"/>
    <col min="6" max="6" width="10.7265625" style="34" customWidth="1"/>
    <col min="7" max="7" width="11.1796875" style="34" customWidth="1"/>
    <col min="8" max="9" width="12.453125" style="34" customWidth="1"/>
    <col min="10" max="10" width="13" style="34" customWidth="1"/>
    <col min="11" max="11" width="13.26953125" style="34" customWidth="1"/>
    <col min="12" max="12" width="3.26953125" style="34" customWidth="1"/>
    <col min="13" max="14" width="10.81640625" style="34" customWidth="1"/>
    <col min="15" max="15" width="3.26953125" style="34" customWidth="1"/>
    <col min="16" max="17" width="11.1796875" style="34" customWidth="1"/>
    <col min="18" max="18" width="10" style="34" customWidth="1"/>
    <col min="19" max="19" width="3.26953125" style="34" customWidth="1"/>
    <col min="20" max="20" width="10.81640625" style="34" customWidth="1"/>
    <col min="21" max="16384" width="9.1796875" style="34"/>
  </cols>
  <sheetData>
    <row r="1" spans="2:20" s="1" customFormat="1" ht="20.149999999999999" customHeight="1">
      <c r="B1" s="2" t="s">
        <v>0</v>
      </c>
      <c r="C1" s="99"/>
      <c r="D1" s="99"/>
      <c r="F1" s="11"/>
      <c r="G1" s="11"/>
      <c r="H1" s="11"/>
      <c r="I1" s="11"/>
      <c r="J1" s="11"/>
    </row>
    <row r="2" spans="2:20" s="1" customFormat="1" ht="20.149999999999999" customHeight="1">
      <c r="B2" s="2" t="s">
        <v>89</v>
      </c>
    </row>
    <row r="3" spans="2:20" s="1" customFormat="1" ht="20.149999999999999" customHeight="1">
      <c r="B3" s="3" t="s">
        <v>29</v>
      </c>
      <c r="C3" s="100" t="s">
        <v>1</v>
      </c>
      <c r="D3" s="100"/>
      <c r="E3" s="4">
        <f>COUNT(N9:N40)-COUNTIF(N9:N40,"=0")+COUNTIF(T9:T21,"FAIL")+COUNTIF(M36:M54,"FAIL")</f>
        <v>0</v>
      </c>
      <c r="F3" s="101" t="s">
        <v>2</v>
      </c>
      <c r="G3" s="101"/>
      <c r="H3" s="5" t="s">
        <v>3</v>
      </c>
    </row>
    <row r="4" spans="2:20" s="6" customFormat="1" ht="12.75" customHeight="1">
      <c r="B4" s="7"/>
      <c r="C4" s="8"/>
      <c r="K4" s="9"/>
      <c r="L4" s="9"/>
      <c r="O4" s="9"/>
      <c r="P4" s="9"/>
      <c r="Q4" s="9"/>
      <c r="S4" s="9"/>
    </row>
    <row r="5" spans="2:20" s="6" customFormat="1" ht="12.75" customHeight="1">
      <c r="B5" s="7"/>
      <c r="C5" s="8"/>
      <c r="K5" s="9" t="s">
        <v>4</v>
      </c>
      <c r="L5" s="9"/>
      <c r="O5" s="9"/>
      <c r="P5" s="9"/>
      <c r="Q5" s="9"/>
      <c r="S5" s="9"/>
    </row>
    <row r="6" spans="2:20" ht="18" customHeight="1">
      <c r="B6" s="32" t="s">
        <v>12</v>
      </c>
      <c r="C6" s="102" t="s">
        <v>47</v>
      </c>
      <c r="D6" s="103"/>
      <c r="E6" s="103"/>
      <c r="F6" s="103"/>
      <c r="G6" s="104"/>
      <c r="H6" s="105" t="s">
        <v>48</v>
      </c>
      <c r="I6" s="106"/>
      <c r="J6" s="107"/>
      <c r="K6" s="97" t="s">
        <v>49</v>
      </c>
      <c r="L6" s="33"/>
      <c r="M6" s="92" t="s">
        <v>43</v>
      </c>
      <c r="N6" s="92" t="s">
        <v>5</v>
      </c>
      <c r="O6" s="33"/>
      <c r="P6" s="93" t="s">
        <v>59</v>
      </c>
      <c r="Q6" s="95" t="s">
        <v>60</v>
      </c>
      <c r="R6" s="97" t="s">
        <v>54</v>
      </c>
      <c r="S6" s="33"/>
      <c r="T6" s="92" t="s">
        <v>61</v>
      </c>
    </row>
    <row r="7" spans="2:20" ht="51" customHeight="1">
      <c r="B7" s="35" t="s">
        <v>13</v>
      </c>
      <c r="C7" s="68" t="s">
        <v>50</v>
      </c>
      <c r="D7" s="68" t="s">
        <v>51</v>
      </c>
      <c r="E7" s="68" t="s">
        <v>52</v>
      </c>
      <c r="F7" s="68" t="s">
        <v>53</v>
      </c>
      <c r="G7" s="67" t="s">
        <v>54</v>
      </c>
      <c r="H7" s="68" t="s">
        <v>55</v>
      </c>
      <c r="I7" s="68" t="s">
        <v>56</v>
      </c>
      <c r="J7" s="67" t="s">
        <v>57</v>
      </c>
      <c r="K7" s="108"/>
      <c r="L7" s="33"/>
      <c r="M7" s="92"/>
      <c r="N7" s="92"/>
      <c r="O7" s="33"/>
      <c r="P7" s="94"/>
      <c r="Q7" s="96"/>
      <c r="R7" s="98"/>
      <c r="S7" s="33"/>
      <c r="T7" s="92"/>
    </row>
    <row r="8" spans="2:20" s="37" customFormat="1" ht="16" customHeight="1">
      <c r="B8" s="36" t="s">
        <v>46</v>
      </c>
    </row>
    <row r="9" spans="2:20" s="37" customFormat="1" ht="16" customHeight="1">
      <c r="B9" s="38" t="s">
        <v>44</v>
      </c>
      <c r="C9" s="51">
        <v>151</v>
      </c>
      <c r="D9" s="51">
        <v>1054</v>
      </c>
      <c r="E9" s="51">
        <v>1036</v>
      </c>
      <c r="F9" s="51">
        <v>184</v>
      </c>
      <c r="G9" s="53">
        <f>SUM(C9:F9)</f>
        <v>2425</v>
      </c>
      <c r="H9" s="51">
        <v>95</v>
      </c>
      <c r="I9" s="51">
        <v>0</v>
      </c>
      <c r="J9" s="53">
        <f>SUM(H9:I9)</f>
        <v>95</v>
      </c>
      <c r="K9" s="41">
        <f>SUM(G9,J9)</f>
        <v>2520</v>
      </c>
      <c r="M9" s="54">
        <v>2520</v>
      </c>
      <c r="N9" s="54">
        <f>M9-K9</f>
        <v>0</v>
      </c>
      <c r="P9" s="51">
        <v>515</v>
      </c>
      <c r="Q9" s="51">
        <v>1910</v>
      </c>
      <c r="R9" s="41">
        <f>SUM(P9:Q9)</f>
        <v>2425</v>
      </c>
      <c r="T9" s="57" t="str">
        <f>IF(R9=G9, "PASS", "FAIL")</f>
        <v>PASS</v>
      </c>
    </row>
    <row r="10" spans="2:20" s="37" customFormat="1" ht="16" customHeight="1">
      <c r="B10" s="38" t="s">
        <v>83</v>
      </c>
      <c r="C10" s="40"/>
      <c r="D10" s="40"/>
      <c r="E10" s="40"/>
      <c r="F10" s="40"/>
      <c r="G10" s="40"/>
      <c r="H10" s="40"/>
      <c r="I10" s="40"/>
      <c r="J10" s="40"/>
      <c r="K10" s="40"/>
      <c r="M10" s="55"/>
      <c r="N10" s="56"/>
      <c r="P10" s="40"/>
      <c r="Q10" s="40"/>
      <c r="R10" s="39"/>
      <c r="T10" s="60"/>
    </row>
    <row r="11" spans="2:20" s="37" customFormat="1" ht="16" customHeight="1">
      <c r="B11" s="38" t="s">
        <v>79</v>
      </c>
      <c r="C11" s="51">
        <v>-45</v>
      </c>
      <c r="D11" s="51">
        <v>-238</v>
      </c>
      <c r="E11" s="51">
        <v>-297</v>
      </c>
      <c r="F11" s="51">
        <v>-15</v>
      </c>
      <c r="G11" s="53">
        <f>SUM(C11:F11)</f>
        <v>-595</v>
      </c>
      <c r="H11" s="51">
        <v>-7</v>
      </c>
      <c r="I11" s="51">
        <v>0</v>
      </c>
      <c r="J11" s="53">
        <f>SUM(H11:I11)</f>
        <v>-7</v>
      </c>
      <c r="K11" s="41">
        <f>SUM(G11,J11)</f>
        <v>-602</v>
      </c>
      <c r="M11" s="54">
        <v>-602</v>
      </c>
      <c r="N11" s="54">
        <f>M11-K11</f>
        <v>0</v>
      </c>
      <c r="P11" s="51">
        <v>-77</v>
      </c>
      <c r="Q11" s="51">
        <v>-518</v>
      </c>
      <c r="R11" s="41">
        <f>SUM(P11:Q11)</f>
        <v>-595</v>
      </c>
      <c r="T11" s="57" t="str">
        <f>IF(R11=G11, "PASS", "FAIL")</f>
        <v>PASS</v>
      </c>
    </row>
    <row r="12" spans="2:20" s="37" customFormat="1" ht="16" customHeight="1">
      <c r="B12" s="38" t="s">
        <v>80</v>
      </c>
      <c r="C12" s="51">
        <v>15038</v>
      </c>
      <c r="D12" s="51">
        <v>42938</v>
      </c>
      <c r="E12" s="51">
        <v>37387</v>
      </c>
      <c r="F12" s="51">
        <v>11296</v>
      </c>
      <c r="G12" s="53">
        <f>SUM(C12:F12)</f>
        <v>106659</v>
      </c>
      <c r="H12" s="51">
        <v>2227</v>
      </c>
      <c r="I12" s="51">
        <v>0</v>
      </c>
      <c r="J12" s="53">
        <f>SUM(H12:I12)</f>
        <v>2227</v>
      </c>
      <c r="K12" s="41">
        <f>SUM(G12,J12)</f>
        <v>108886</v>
      </c>
      <c r="M12" s="54">
        <f>M13-SUM(M9,M11)</f>
        <v>108886</v>
      </c>
      <c r="N12" s="54">
        <f>M12-K12</f>
        <v>0</v>
      </c>
      <c r="P12" s="51">
        <v>76200</v>
      </c>
      <c r="Q12" s="51">
        <v>30459</v>
      </c>
      <c r="R12" s="41">
        <f>SUM(P12:Q12)</f>
        <v>106659</v>
      </c>
      <c r="T12" s="57" t="str">
        <f>IF(R12=G12, "PASS", "FAIL")</f>
        <v>PASS</v>
      </c>
    </row>
    <row r="13" spans="2:20" s="37" customFormat="1" ht="16" customHeight="1">
      <c r="B13" s="42" t="s">
        <v>6</v>
      </c>
      <c r="C13" s="41">
        <f t="shared" ref="C13:K13" si="0">SUM(C9,C11:C12)</f>
        <v>15144</v>
      </c>
      <c r="D13" s="41">
        <f t="shared" si="0"/>
        <v>43754</v>
      </c>
      <c r="E13" s="41">
        <f t="shared" si="0"/>
        <v>38126</v>
      </c>
      <c r="F13" s="41">
        <f t="shared" si="0"/>
        <v>11465</v>
      </c>
      <c r="G13" s="41">
        <f t="shared" si="0"/>
        <v>108489</v>
      </c>
      <c r="H13" s="41">
        <f t="shared" si="0"/>
        <v>2315</v>
      </c>
      <c r="I13" s="41">
        <f t="shared" si="0"/>
        <v>0</v>
      </c>
      <c r="J13" s="41">
        <f t="shared" si="0"/>
        <v>2315</v>
      </c>
      <c r="K13" s="41">
        <f t="shared" si="0"/>
        <v>110804</v>
      </c>
      <c r="M13" s="45">
        <v>110804</v>
      </c>
      <c r="N13" s="45">
        <f>M13-K13</f>
        <v>0</v>
      </c>
      <c r="P13" s="41">
        <f>SUM(P9,P11:P12)</f>
        <v>76638</v>
      </c>
      <c r="Q13" s="41">
        <f>SUM(Q9,Q11:Q12)</f>
        <v>31851</v>
      </c>
      <c r="R13" s="41">
        <f>SUM(R9,R11:R12)</f>
        <v>108489</v>
      </c>
    </row>
    <row r="14" spans="2:20" s="37" customFormat="1" ht="12.75" customHeight="1"/>
    <row r="15" spans="2:20" s="37" customFormat="1" ht="16" customHeight="1">
      <c r="B15" s="42" t="s">
        <v>81</v>
      </c>
      <c r="C15" s="41">
        <f t="shared" ref="C15:K15" si="1">C13+C18</f>
        <v>15144</v>
      </c>
      <c r="D15" s="41">
        <f t="shared" si="1"/>
        <v>43722</v>
      </c>
      <c r="E15" s="41">
        <f t="shared" si="1"/>
        <v>38126</v>
      </c>
      <c r="F15" s="41">
        <f t="shared" si="1"/>
        <v>11370</v>
      </c>
      <c r="G15" s="41">
        <f t="shared" si="1"/>
        <v>108362</v>
      </c>
      <c r="H15" s="41">
        <f t="shared" si="1"/>
        <v>2315</v>
      </c>
      <c r="I15" s="41">
        <f t="shared" si="1"/>
        <v>0</v>
      </c>
      <c r="J15" s="41">
        <f t="shared" si="1"/>
        <v>2315</v>
      </c>
      <c r="K15" s="41">
        <f t="shared" si="1"/>
        <v>110677</v>
      </c>
      <c r="P15" s="41">
        <f>P13+P18</f>
        <v>76633</v>
      </c>
      <c r="Q15" s="41">
        <f>Q13+Q18</f>
        <v>31729</v>
      </c>
      <c r="R15" s="41">
        <f>R13+R18</f>
        <v>108362</v>
      </c>
    </row>
    <row r="16" spans="2:20" s="37" customFormat="1" ht="12.75" customHeight="1"/>
    <row r="17" spans="2:22" s="37" customFormat="1" ht="16" customHeight="1">
      <c r="B17" s="36" t="s">
        <v>45</v>
      </c>
    </row>
    <row r="18" spans="2:22" s="37" customFormat="1" ht="16" customHeight="1">
      <c r="B18" s="38" t="s">
        <v>76</v>
      </c>
      <c r="C18" s="51">
        <v>0</v>
      </c>
      <c r="D18" s="51">
        <v>-32</v>
      </c>
      <c r="E18" s="51">
        <v>0</v>
      </c>
      <c r="F18" s="51">
        <v>-95</v>
      </c>
      <c r="G18" s="53">
        <f>SUM(C18:F18)</f>
        <v>-127</v>
      </c>
      <c r="H18" s="51">
        <v>0</v>
      </c>
      <c r="I18" s="51">
        <v>0</v>
      </c>
      <c r="J18" s="53">
        <f>SUM(H18:I18)</f>
        <v>0</v>
      </c>
      <c r="K18" s="41">
        <f>SUM(G18,J18)</f>
        <v>-127</v>
      </c>
      <c r="M18" s="54">
        <v>-127</v>
      </c>
      <c r="N18" s="54">
        <f>M18-K18</f>
        <v>0</v>
      </c>
      <c r="P18" s="51">
        <v>-5</v>
      </c>
      <c r="Q18" s="51">
        <v>-122</v>
      </c>
      <c r="R18" s="41">
        <f>SUM(P18:Q18)</f>
        <v>-127</v>
      </c>
      <c r="T18" s="57" t="str">
        <f>IF(R18=G18, "PASS", "FAIL")</f>
        <v>PASS</v>
      </c>
    </row>
    <row r="19" spans="2:22" s="37" customFormat="1" ht="16" customHeight="1">
      <c r="B19" s="65" t="s">
        <v>77</v>
      </c>
      <c r="C19" s="40"/>
      <c r="D19" s="40"/>
      <c r="E19" s="40"/>
      <c r="F19" s="40"/>
      <c r="G19" s="40"/>
      <c r="H19" s="40"/>
      <c r="I19" s="40"/>
      <c r="J19" s="40"/>
      <c r="K19" s="39"/>
      <c r="M19" s="55"/>
      <c r="N19" s="55"/>
      <c r="P19" s="40"/>
      <c r="Q19" s="40"/>
      <c r="R19" s="39"/>
      <c r="T19" s="61"/>
    </row>
    <row r="20" spans="2:22" s="37" customFormat="1" ht="16" customHeight="1">
      <c r="B20" s="38" t="s">
        <v>70</v>
      </c>
      <c r="C20" s="51">
        <v>0</v>
      </c>
      <c r="D20" s="51">
        <v>0</v>
      </c>
      <c r="E20" s="51">
        <v>0</v>
      </c>
      <c r="F20" s="51">
        <v>0</v>
      </c>
      <c r="G20" s="53">
        <f>SUM(C20:F20)</f>
        <v>0</v>
      </c>
      <c r="H20" s="51">
        <v>0</v>
      </c>
      <c r="I20" s="51">
        <v>0</v>
      </c>
      <c r="J20" s="53">
        <f>SUM(H20:I20)</f>
        <v>0</v>
      </c>
      <c r="K20" s="41">
        <f>SUM(G20,J20)</f>
        <v>0</v>
      </c>
      <c r="M20" s="54">
        <v>0</v>
      </c>
      <c r="N20" s="54">
        <f>M20-K20</f>
        <v>0</v>
      </c>
      <c r="P20" s="51">
        <v>0</v>
      </c>
      <c r="Q20" s="51">
        <v>0</v>
      </c>
      <c r="R20" s="41">
        <f>SUM(P20:Q20)</f>
        <v>0</v>
      </c>
      <c r="T20" s="57" t="str">
        <f>IF(R20=G20, "PASS", "FAIL")</f>
        <v>PASS</v>
      </c>
    </row>
    <row r="21" spans="2:22" s="37" customFormat="1" ht="16" customHeight="1">
      <c r="B21" s="38" t="s">
        <v>82</v>
      </c>
      <c r="C21" s="51">
        <v>-7051</v>
      </c>
      <c r="D21" s="51">
        <v>-3125</v>
      </c>
      <c r="E21" s="51">
        <v>-7707</v>
      </c>
      <c r="F21" s="51">
        <v>-67</v>
      </c>
      <c r="G21" s="53">
        <f>SUM(C21:F21)</f>
        <v>-17950</v>
      </c>
      <c r="H21" s="51">
        <v>-640</v>
      </c>
      <c r="I21" s="51">
        <v>0</v>
      </c>
      <c r="J21" s="53">
        <f>SUM(H21:I21)</f>
        <v>-640</v>
      </c>
      <c r="K21" s="41">
        <f>SUM(G21,J21)</f>
        <v>-18590</v>
      </c>
      <c r="M21" s="54">
        <f>M22-M18-M20</f>
        <v>-18590</v>
      </c>
      <c r="N21" s="54">
        <f>M21-K21</f>
        <v>0</v>
      </c>
      <c r="P21" s="51">
        <v>-6386</v>
      </c>
      <c r="Q21" s="51">
        <v>-11564</v>
      </c>
      <c r="R21" s="41">
        <f>SUM(P21:Q21)</f>
        <v>-17950</v>
      </c>
      <c r="T21" s="57" t="str">
        <f>IF(R21=G21, "PASS", "FAIL")</f>
        <v>PASS</v>
      </c>
    </row>
    <row r="22" spans="2:22" s="37" customFormat="1" ht="16" customHeight="1">
      <c r="B22" s="42" t="s">
        <v>9</v>
      </c>
      <c r="C22" s="41">
        <f t="shared" ref="C22:K22" si="2">SUM(C18,C20:C21)</f>
        <v>-7051</v>
      </c>
      <c r="D22" s="41">
        <f t="shared" si="2"/>
        <v>-3157</v>
      </c>
      <c r="E22" s="41">
        <f t="shared" si="2"/>
        <v>-7707</v>
      </c>
      <c r="F22" s="41">
        <f t="shared" si="2"/>
        <v>-162</v>
      </c>
      <c r="G22" s="41">
        <f t="shared" si="2"/>
        <v>-18077</v>
      </c>
      <c r="H22" s="41">
        <f t="shared" si="2"/>
        <v>-640</v>
      </c>
      <c r="I22" s="41">
        <f t="shared" si="2"/>
        <v>0</v>
      </c>
      <c r="J22" s="41">
        <f t="shared" si="2"/>
        <v>-640</v>
      </c>
      <c r="K22" s="41">
        <f t="shared" si="2"/>
        <v>-18717</v>
      </c>
      <c r="M22" s="45">
        <v>-18717</v>
      </c>
      <c r="N22" s="45">
        <f>M22-K22</f>
        <v>0</v>
      </c>
      <c r="P22" s="41">
        <f>SUM(P18,P20:P21)</f>
        <v>-6391</v>
      </c>
      <c r="Q22" s="41">
        <f>SUM(Q18,Q20:Q21)</f>
        <v>-11686</v>
      </c>
      <c r="R22" s="41">
        <f>SUM(R18,R20:R21)</f>
        <v>-18077</v>
      </c>
    </row>
    <row r="23" spans="2:22" s="37" customFormat="1" ht="12.75" customHeight="1"/>
    <row r="24" spans="2:22" s="37" customFormat="1" ht="16" customHeight="1">
      <c r="B24" s="42" t="s">
        <v>78</v>
      </c>
      <c r="C24" s="41">
        <f t="shared" ref="C24:K24" si="3">C22-C18</f>
        <v>-7051</v>
      </c>
      <c r="D24" s="41">
        <f t="shared" si="3"/>
        <v>-3125</v>
      </c>
      <c r="E24" s="41">
        <f t="shared" si="3"/>
        <v>-7707</v>
      </c>
      <c r="F24" s="41">
        <f t="shared" si="3"/>
        <v>-67</v>
      </c>
      <c r="G24" s="41">
        <f t="shared" si="3"/>
        <v>-17950</v>
      </c>
      <c r="H24" s="41">
        <f t="shared" si="3"/>
        <v>-640</v>
      </c>
      <c r="I24" s="41">
        <f t="shared" si="3"/>
        <v>0</v>
      </c>
      <c r="J24" s="41">
        <f t="shared" si="3"/>
        <v>-640</v>
      </c>
      <c r="K24" s="41">
        <f t="shared" si="3"/>
        <v>-18590</v>
      </c>
      <c r="P24" s="41">
        <f>P22-P18</f>
        <v>-6386</v>
      </c>
      <c r="Q24" s="41">
        <f>Q22-Q18</f>
        <v>-11564</v>
      </c>
      <c r="R24" s="41">
        <f>R22-R18</f>
        <v>-17950</v>
      </c>
    </row>
    <row r="25" spans="2:22" s="37" customFormat="1" ht="12.75" customHeight="1"/>
    <row r="26" spans="2:22" s="37" customFormat="1" ht="16" customHeight="1">
      <c r="B26" s="43" t="s">
        <v>7</v>
      </c>
      <c r="C26" s="44">
        <f t="shared" ref="C26:K26" si="4">C13+C22</f>
        <v>8093</v>
      </c>
      <c r="D26" s="44">
        <f t="shared" si="4"/>
        <v>40597</v>
      </c>
      <c r="E26" s="44">
        <f t="shared" si="4"/>
        <v>30419</v>
      </c>
      <c r="F26" s="44">
        <f t="shared" si="4"/>
        <v>11303</v>
      </c>
      <c r="G26" s="44">
        <f t="shared" si="4"/>
        <v>90412</v>
      </c>
      <c r="H26" s="44">
        <f t="shared" si="4"/>
        <v>1675</v>
      </c>
      <c r="I26" s="44">
        <f t="shared" si="4"/>
        <v>0</v>
      </c>
      <c r="J26" s="44">
        <f t="shared" si="4"/>
        <v>1675</v>
      </c>
      <c r="K26" s="44">
        <f t="shared" si="4"/>
        <v>92087</v>
      </c>
      <c r="M26" s="45">
        <v>92087</v>
      </c>
      <c r="N26" s="45">
        <f>M26-K26</f>
        <v>0</v>
      </c>
      <c r="P26" s="44">
        <f>P13+P22</f>
        <v>70247</v>
      </c>
      <c r="Q26" s="44">
        <f>Q13+Q22</f>
        <v>20165</v>
      </c>
      <c r="R26" s="44">
        <f>R13+R22</f>
        <v>90412</v>
      </c>
    </row>
    <row r="27" spans="2:22" s="37" customFormat="1" ht="12.75" customHeight="1"/>
    <row r="28" spans="2:22" s="37" customFormat="1" ht="16" customHeight="1">
      <c r="B28" s="34" t="s">
        <v>58</v>
      </c>
    </row>
    <row r="29" spans="2:22" s="37" customFormat="1" ht="16" customHeight="1">
      <c r="B29" s="46" t="s">
        <v>90</v>
      </c>
      <c r="C29" s="47">
        <v>10239</v>
      </c>
      <c r="D29" s="47">
        <v>42735</v>
      </c>
      <c r="E29" s="47">
        <v>36547</v>
      </c>
      <c r="F29" s="47">
        <v>10963</v>
      </c>
      <c r="G29" s="47">
        <v>100484</v>
      </c>
      <c r="H29" s="47">
        <v>3158</v>
      </c>
      <c r="I29" s="47">
        <v>0</v>
      </c>
      <c r="J29" s="47">
        <v>3158</v>
      </c>
      <c r="K29" s="47">
        <v>103642</v>
      </c>
      <c r="P29" s="47">
        <v>70914</v>
      </c>
      <c r="Q29" s="47">
        <v>29570</v>
      </c>
      <c r="R29" s="47">
        <v>100484</v>
      </c>
    </row>
    <row r="30" spans="2:22" s="37" customFormat="1" ht="16" customHeight="1">
      <c r="B30" s="46" t="s">
        <v>91</v>
      </c>
      <c r="C30" s="47">
        <v>-1514</v>
      </c>
      <c r="D30" s="47">
        <v>-3370</v>
      </c>
      <c r="E30" s="47">
        <v>-3646</v>
      </c>
      <c r="F30" s="47">
        <v>-68</v>
      </c>
      <c r="G30" s="47">
        <v>-8598</v>
      </c>
      <c r="H30" s="47">
        <v>-790</v>
      </c>
      <c r="I30" s="47">
        <v>0</v>
      </c>
      <c r="J30" s="47">
        <v>-790</v>
      </c>
      <c r="K30" s="47">
        <v>-9388</v>
      </c>
      <c r="P30" s="47">
        <v>-2582</v>
      </c>
      <c r="Q30" s="47">
        <v>-6016</v>
      </c>
      <c r="R30" s="47">
        <v>-8598</v>
      </c>
    </row>
    <row r="31" spans="2:22" s="37" customFormat="1" ht="16" customHeight="1">
      <c r="B31" s="46" t="s">
        <v>92</v>
      </c>
      <c r="C31" s="47">
        <v>8725</v>
      </c>
      <c r="D31" s="47">
        <v>39365</v>
      </c>
      <c r="E31" s="47">
        <v>32901</v>
      </c>
      <c r="F31" s="47">
        <v>10895</v>
      </c>
      <c r="G31" s="47">
        <v>91886</v>
      </c>
      <c r="H31" s="47">
        <v>2368</v>
      </c>
      <c r="I31" s="47">
        <v>0</v>
      </c>
      <c r="J31" s="47">
        <v>2368</v>
      </c>
      <c r="K31" s="47">
        <v>94254</v>
      </c>
      <c r="P31" s="47">
        <v>68332</v>
      </c>
      <c r="Q31" s="47">
        <v>23554</v>
      </c>
      <c r="R31" s="47">
        <v>91886</v>
      </c>
    </row>
    <row r="32" spans="2:22" s="1" customFormat="1" ht="12.75" customHeight="1">
      <c r="B32" s="16"/>
      <c r="C32" s="31">
        <v>2</v>
      </c>
      <c r="D32" s="31">
        <f t="shared" ref="D32:K32" si="5">C32+1</f>
        <v>3</v>
      </c>
      <c r="E32" s="31">
        <f t="shared" si="5"/>
        <v>4</v>
      </c>
      <c r="F32" s="31">
        <f t="shared" si="5"/>
        <v>5</v>
      </c>
      <c r="G32" s="31">
        <f t="shared" si="5"/>
        <v>6</v>
      </c>
      <c r="H32" s="31">
        <f t="shared" si="5"/>
        <v>7</v>
      </c>
      <c r="I32" s="31">
        <f t="shared" si="5"/>
        <v>8</v>
      </c>
      <c r="J32" s="31">
        <f t="shared" si="5"/>
        <v>9</v>
      </c>
      <c r="K32" s="31">
        <f t="shared" si="5"/>
        <v>10</v>
      </c>
      <c r="L32" s="17"/>
      <c r="M32" s="18"/>
      <c r="N32" s="19"/>
      <c r="O32" s="17"/>
      <c r="P32" s="31">
        <v>12</v>
      </c>
      <c r="Q32" s="31">
        <f>P32+1</f>
        <v>13</v>
      </c>
      <c r="R32" s="31">
        <f>Q32+1</f>
        <v>14</v>
      </c>
      <c r="S32" s="17"/>
      <c r="T32" s="20"/>
      <c r="U32" s="21"/>
      <c r="V32" s="21"/>
    </row>
    <row r="33" spans="2:19" s="1" customFormat="1" ht="18" customHeight="1">
      <c r="B33" s="22" t="s">
        <v>69</v>
      </c>
      <c r="C33" s="23"/>
      <c r="D33" s="23"/>
      <c r="E33" s="23"/>
      <c r="F33" s="23"/>
      <c r="G33" s="23"/>
      <c r="H33" s="23"/>
      <c r="I33" s="23"/>
      <c r="J33" s="23"/>
      <c r="K33" s="23"/>
      <c r="L33" s="23"/>
      <c r="O33" s="23"/>
      <c r="P33" s="23"/>
      <c r="Q33" s="23"/>
      <c r="R33" s="23"/>
      <c r="S33" s="23"/>
    </row>
    <row r="34" spans="2:19" s="1" customFormat="1" ht="6" customHeight="1">
      <c r="B34" s="24"/>
      <c r="C34" s="23"/>
      <c r="D34" s="23"/>
      <c r="E34" s="23"/>
      <c r="F34" s="23"/>
      <c r="G34" s="23"/>
      <c r="H34" s="23"/>
      <c r="I34" s="23"/>
      <c r="J34" s="23"/>
      <c r="K34" s="23"/>
      <c r="L34" s="23"/>
      <c r="M34" s="23"/>
      <c r="N34" s="29"/>
      <c r="O34" s="12"/>
    </row>
    <row r="35" spans="2:19" s="1" customFormat="1" ht="16" customHeight="1">
      <c r="B35" s="27" t="s">
        <v>71</v>
      </c>
      <c r="C35" s="28"/>
      <c r="D35" s="23"/>
      <c r="E35" s="23"/>
      <c r="F35" s="23"/>
      <c r="G35" s="23"/>
      <c r="H35" s="23"/>
      <c r="I35" s="23"/>
      <c r="J35" s="23"/>
      <c r="K35" s="23"/>
      <c r="L35" s="23"/>
      <c r="M35" s="26"/>
      <c r="N35" s="23"/>
      <c r="O35" s="23"/>
    </row>
    <row r="36" spans="2:19" s="37" customFormat="1" ht="16" customHeight="1">
      <c r="B36" s="38" t="s">
        <v>71</v>
      </c>
      <c r="C36" s="51">
        <v>0</v>
      </c>
      <c r="D36" s="51">
        <v>0</v>
      </c>
      <c r="E36" s="51">
        <v>0</v>
      </c>
      <c r="F36" s="40"/>
      <c r="G36" s="40"/>
      <c r="H36" s="40"/>
      <c r="I36" s="40"/>
      <c r="J36" s="40"/>
      <c r="K36" s="40"/>
      <c r="M36" s="57" t="s">
        <v>142</v>
      </c>
    </row>
    <row r="37" spans="2:19" s="1" customFormat="1" ht="6" customHeight="1">
      <c r="B37" s="24"/>
      <c r="C37" s="23"/>
      <c r="D37" s="23"/>
      <c r="E37" s="23"/>
      <c r="F37" s="23"/>
      <c r="G37" s="23"/>
      <c r="H37" s="23"/>
      <c r="I37" s="23"/>
      <c r="J37" s="23"/>
      <c r="K37" s="23"/>
      <c r="L37" s="23"/>
      <c r="M37" s="23"/>
      <c r="N37" s="29"/>
      <c r="O37" s="12"/>
    </row>
    <row r="38" spans="2:19" s="1" customFormat="1" ht="16" customHeight="1">
      <c r="B38" s="27" t="s">
        <v>84</v>
      </c>
      <c r="C38" s="28"/>
      <c r="D38" s="23"/>
      <c r="E38" s="23"/>
      <c r="F38" s="23"/>
      <c r="G38" s="23"/>
      <c r="H38" s="23"/>
      <c r="I38" s="23"/>
      <c r="J38" s="23"/>
      <c r="K38" s="23"/>
      <c r="L38" s="23"/>
      <c r="M38" s="26"/>
      <c r="N38" s="23"/>
      <c r="O38" s="23"/>
    </row>
    <row r="39" spans="2:19" s="37" customFormat="1" ht="16" customHeight="1">
      <c r="B39" s="38" t="s">
        <v>85</v>
      </c>
      <c r="C39" s="51">
        <v>1373</v>
      </c>
      <c r="D39" s="51">
        <v>25636</v>
      </c>
      <c r="E39" s="51">
        <v>22954</v>
      </c>
      <c r="F39" s="51">
        <v>4591</v>
      </c>
      <c r="G39" s="53">
        <f t="shared" ref="G39:G44" si="6">SUM(C39:F39)</f>
        <v>54554</v>
      </c>
      <c r="H39" s="51">
        <v>6</v>
      </c>
      <c r="I39" s="51">
        <v>0</v>
      </c>
      <c r="J39" s="53">
        <f>SUM(H39:I39)</f>
        <v>6</v>
      </c>
      <c r="K39" s="41">
        <f>G39+J39</f>
        <v>54560</v>
      </c>
      <c r="M39" s="54">
        <v>54560</v>
      </c>
      <c r="N39" s="54">
        <f>M39-K39</f>
        <v>0</v>
      </c>
    </row>
    <row r="40" spans="2:19" s="37" customFormat="1" ht="16" customHeight="1">
      <c r="B40" s="38" t="s">
        <v>88</v>
      </c>
      <c r="C40" s="51">
        <v>8282</v>
      </c>
      <c r="D40" s="51">
        <v>7846</v>
      </c>
      <c r="E40" s="51">
        <v>5374</v>
      </c>
      <c r="F40" s="51">
        <v>3519</v>
      </c>
      <c r="G40" s="53">
        <f t="shared" si="6"/>
        <v>25021</v>
      </c>
      <c r="H40" s="51">
        <v>1871</v>
      </c>
      <c r="I40" s="51">
        <v>0</v>
      </c>
      <c r="J40" s="53">
        <f>SUM(H40:I40)</f>
        <v>1871</v>
      </c>
      <c r="K40" s="41">
        <f>G40+J40</f>
        <v>26892</v>
      </c>
      <c r="M40" s="54">
        <v>26892</v>
      </c>
      <c r="N40" s="54">
        <f>M40-K40</f>
        <v>0</v>
      </c>
    </row>
    <row r="41" spans="2:19" s="37" customFormat="1" ht="16" customHeight="1">
      <c r="B41" s="38" t="s">
        <v>86</v>
      </c>
      <c r="C41" s="51">
        <v>0</v>
      </c>
      <c r="D41" s="51">
        <v>284</v>
      </c>
      <c r="E41" s="51">
        <v>1101</v>
      </c>
      <c r="F41" s="51">
        <v>629</v>
      </c>
      <c r="G41" s="53">
        <f t="shared" si="6"/>
        <v>2014</v>
      </c>
      <c r="H41" s="40"/>
      <c r="I41" s="40"/>
      <c r="J41" s="40"/>
      <c r="K41" s="41">
        <f>G41</f>
        <v>2014</v>
      </c>
    </row>
    <row r="42" spans="2:19" s="37" customFormat="1" ht="16" customHeight="1">
      <c r="B42" s="38" t="s">
        <v>62</v>
      </c>
      <c r="C42" s="51">
        <v>343</v>
      </c>
      <c r="D42" s="51">
        <v>2832</v>
      </c>
      <c r="E42" s="51">
        <v>1073</v>
      </c>
      <c r="F42" s="51">
        <v>43</v>
      </c>
      <c r="G42" s="53">
        <f t="shared" si="6"/>
        <v>4291</v>
      </c>
      <c r="H42" s="40"/>
      <c r="I42" s="40"/>
      <c r="J42" s="40"/>
      <c r="K42" s="41">
        <f>G42</f>
        <v>4291</v>
      </c>
    </row>
    <row r="43" spans="2:19" s="37" customFormat="1" ht="16" customHeight="1">
      <c r="B43" s="38" t="s">
        <v>63</v>
      </c>
      <c r="C43" s="51">
        <v>36</v>
      </c>
      <c r="D43" s="51">
        <v>3197</v>
      </c>
      <c r="E43" s="51">
        <v>2234</v>
      </c>
      <c r="F43" s="51">
        <v>11303</v>
      </c>
      <c r="G43" s="53">
        <f t="shared" si="6"/>
        <v>16770</v>
      </c>
      <c r="H43" s="40"/>
      <c r="I43" s="40"/>
      <c r="J43" s="40"/>
      <c r="K43" s="41">
        <f>G43</f>
        <v>16770</v>
      </c>
      <c r="M43" s="30" t="str">
        <f>IF(OR(SUM(C43:E43)&gt;P13, F43&gt;F13), "FAIL", "PASS")</f>
        <v>PASS</v>
      </c>
      <c r="N43" s="25"/>
    </row>
    <row r="44" spans="2:19" s="37" customFormat="1" ht="16" customHeight="1">
      <c r="B44" s="38" t="s">
        <v>64</v>
      </c>
      <c r="C44" s="51">
        <v>0</v>
      </c>
      <c r="D44" s="51">
        <v>132</v>
      </c>
      <c r="E44" s="51">
        <v>87</v>
      </c>
      <c r="F44" s="51">
        <v>5</v>
      </c>
      <c r="G44" s="53">
        <f t="shared" si="6"/>
        <v>224</v>
      </c>
      <c r="H44" s="40"/>
      <c r="I44" s="40"/>
      <c r="J44" s="40"/>
      <c r="K44" s="41">
        <f>G44</f>
        <v>224</v>
      </c>
      <c r="M44" s="62"/>
    </row>
    <row r="45" spans="2:19" s="1" customFormat="1" ht="6" customHeight="1">
      <c r="B45" s="24"/>
      <c r="C45" s="23"/>
      <c r="D45" s="23"/>
      <c r="E45" s="23"/>
      <c r="F45" s="23"/>
      <c r="G45" s="23"/>
      <c r="H45" s="23"/>
      <c r="I45" s="23"/>
      <c r="J45" s="23"/>
      <c r="K45" s="23"/>
      <c r="L45" s="23"/>
      <c r="M45" s="23"/>
      <c r="N45" s="29"/>
      <c r="O45" s="12"/>
    </row>
    <row r="46" spans="2:19" s="1" customFormat="1" ht="16" customHeight="1">
      <c r="B46" s="27" t="s">
        <v>45</v>
      </c>
      <c r="C46" s="28"/>
      <c r="D46" s="23"/>
      <c r="E46" s="23"/>
      <c r="F46" s="23"/>
      <c r="G46" s="23"/>
      <c r="H46" s="23"/>
      <c r="I46" s="23"/>
      <c r="J46" s="23"/>
      <c r="K46" s="23"/>
      <c r="L46" s="23"/>
      <c r="M46" s="26"/>
      <c r="N46" s="23"/>
      <c r="O46" s="23"/>
    </row>
    <row r="47" spans="2:19" s="37" customFormat="1" ht="16" customHeight="1">
      <c r="B47" s="38" t="s">
        <v>62</v>
      </c>
      <c r="C47" s="51">
        <v>-100</v>
      </c>
      <c r="D47" s="51">
        <v>-830</v>
      </c>
      <c r="E47" s="51">
        <v>-314</v>
      </c>
      <c r="F47" s="51">
        <v>-13</v>
      </c>
      <c r="G47" s="53">
        <f>SUM(C47:F47)</f>
        <v>-1257</v>
      </c>
      <c r="H47" s="40"/>
      <c r="I47" s="40"/>
      <c r="J47" s="40"/>
      <c r="K47" s="41">
        <f>G47</f>
        <v>-1257</v>
      </c>
      <c r="M47" s="30" t="s">
        <v>142</v>
      </c>
      <c r="N47" s="25"/>
    </row>
    <row r="48" spans="2:19" s="1" customFormat="1" ht="6" customHeight="1">
      <c r="B48" s="24"/>
      <c r="C48" s="23"/>
      <c r="D48" s="23"/>
      <c r="E48" s="23"/>
      <c r="F48" s="23"/>
      <c r="G48" s="23"/>
      <c r="H48" s="23"/>
      <c r="I48" s="23"/>
      <c r="J48" s="23"/>
      <c r="K48" s="23"/>
      <c r="L48" s="23"/>
      <c r="M48" s="23"/>
      <c r="N48" s="29"/>
      <c r="O48" s="12"/>
    </row>
    <row r="49" spans="2:20" s="1" customFormat="1" ht="16" customHeight="1">
      <c r="B49" s="27" t="s">
        <v>65</v>
      </c>
      <c r="C49" s="28"/>
      <c r="D49" s="23"/>
      <c r="E49" s="23"/>
      <c r="F49" s="23"/>
      <c r="G49" s="23"/>
      <c r="H49" s="23"/>
      <c r="I49" s="23"/>
      <c r="J49" s="23"/>
      <c r="K49" s="23"/>
      <c r="L49" s="23"/>
      <c r="M49" s="26"/>
      <c r="N49" s="23"/>
      <c r="O49" s="23"/>
    </row>
    <row r="50" spans="2:20" s="37" customFormat="1" ht="16" customHeight="1">
      <c r="B50" s="38" t="s">
        <v>66</v>
      </c>
      <c r="C50" s="51">
        <v>0</v>
      </c>
      <c r="D50" s="51">
        <v>1316</v>
      </c>
      <c r="E50" s="51">
        <v>872</v>
      </c>
      <c r="F50" s="51">
        <v>48</v>
      </c>
      <c r="G50" s="53">
        <f>SUM(C50:F50)</f>
        <v>2236</v>
      </c>
      <c r="H50" s="40"/>
      <c r="I50" s="40"/>
      <c r="J50" s="40"/>
      <c r="K50" s="41">
        <f>G50</f>
        <v>2236</v>
      </c>
      <c r="M50" s="30" t="str">
        <f>IF(AND(G44&gt;0, G50=0), "FAIL", "PASS")</f>
        <v>PASS</v>
      </c>
    </row>
    <row r="51" spans="2:20" s="37" customFormat="1" ht="16" customHeight="1">
      <c r="B51" s="46" t="s">
        <v>72</v>
      </c>
      <c r="C51" s="63" t="e">
        <f>(C44*1000)/C50</f>
        <v>#DIV/0!</v>
      </c>
      <c r="D51" s="63">
        <f>(D44*1000)/D50</f>
        <v>100.30395136778115</v>
      </c>
      <c r="E51" s="63">
        <f>(E44*1000)/E50</f>
        <v>99.77064220183486</v>
      </c>
      <c r="F51" s="63">
        <f>(F44*1000)/F50</f>
        <v>104.16666666666667</v>
      </c>
      <c r="G51" s="64">
        <f>(G44*1000)/G50</f>
        <v>100.17889087656529</v>
      </c>
      <c r="H51" s="40"/>
      <c r="I51" s="40"/>
      <c r="J51" s="40"/>
      <c r="K51" s="66">
        <f>(K44*1000)/K50</f>
        <v>100.17889087656529</v>
      </c>
    </row>
    <row r="52" spans="2:20" s="37" customFormat="1" ht="16" customHeight="1">
      <c r="B52" s="38" t="s">
        <v>67</v>
      </c>
      <c r="C52" s="51">
        <v>87407</v>
      </c>
      <c r="D52" s="51">
        <v>552865</v>
      </c>
      <c r="E52" s="51">
        <v>67643</v>
      </c>
      <c r="F52" s="51">
        <v>5427</v>
      </c>
      <c r="G52" s="53">
        <f>SUM(C52:F52)</f>
        <v>713342</v>
      </c>
      <c r="H52" s="40"/>
      <c r="I52" s="40"/>
      <c r="J52" s="40"/>
      <c r="K52" s="41">
        <f>G52</f>
        <v>713342</v>
      </c>
    </row>
    <row r="53" spans="2:20" s="37" customFormat="1" ht="16" customHeight="1">
      <c r="B53" s="38" t="s">
        <v>87</v>
      </c>
      <c r="C53" s="51">
        <v>0</v>
      </c>
      <c r="D53" s="51">
        <v>186138</v>
      </c>
      <c r="E53" s="51">
        <v>209399</v>
      </c>
      <c r="F53" s="51">
        <v>3299</v>
      </c>
      <c r="G53" s="53">
        <f>SUM(C53:F53)</f>
        <v>398836</v>
      </c>
      <c r="H53" s="40"/>
      <c r="I53" s="40"/>
      <c r="J53" s="40"/>
      <c r="K53" s="41">
        <f>G53</f>
        <v>398836</v>
      </c>
    </row>
    <row r="54" spans="2:20" s="37" customFormat="1" ht="16" customHeight="1">
      <c r="B54" s="52" t="s">
        <v>68</v>
      </c>
      <c r="C54" s="53">
        <f>SUM(C52:C53)</f>
        <v>87407</v>
      </c>
      <c r="D54" s="53">
        <f>SUM(D52:D53)</f>
        <v>739003</v>
      </c>
      <c r="E54" s="53">
        <f>SUM(E52:E53)</f>
        <v>277042</v>
      </c>
      <c r="F54" s="53">
        <f>SUM(F52:F53)</f>
        <v>8726</v>
      </c>
      <c r="G54" s="53">
        <f>SUM(G52:G53)</f>
        <v>1112178</v>
      </c>
      <c r="H54" s="40"/>
      <c r="I54" s="40"/>
      <c r="J54" s="40"/>
      <c r="K54" s="41">
        <f>SUM(K52:K53)</f>
        <v>1112178</v>
      </c>
      <c r="M54" s="30" t="str">
        <f>IF(AND(G42&gt;0, G54=0), "FAIL", "PASS")</f>
        <v>PASS</v>
      </c>
    </row>
    <row r="55" spans="2:20" s="37" customFormat="1" ht="16" customHeight="1">
      <c r="B55" s="46" t="s">
        <v>73</v>
      </c>
      <c r="C55" s="63">
        <f>(C42*1000)/C54</f>
        <v>3.9241708329996454</v>
      </c>
      <c r="D55" s="63">
        <f>(D42*1000)/D54</f>
        <v>3.8321901264270917</v>
      </c>
      <c r="E55" s="63">
        <f>(E42*1000)/E54</f>
        <v>3.8730589585694588</v>
      </c>
      <c r="F55" s="63">
        <f>(F42*1000)/F54</f>
        <v>4.9278019711207888</v>
      </c>
      <c r="G55" s="64">
        <f>(G42*1000)/G54</f>
        <v>3.8581953608145461</v>
      </c>
      <c r="H55" s="40"/>
      <c r="I55" s="40"/>
      <c r="J55" s="40"/>
      <c r="K55" s="66">
        <f>(K42*1000)/K54</f>
        <v>3.8581953608145461</v>
      </c>
    </row>
    <row r="56" spans="2:20" s="37" customFormat="1" ht="12.75" customHeight="1"/>
    <row r="57" spans="2:20" s="13" customFormat="1" ht="18" customHeight="1">
      <c r="B57" s="14" t="s">
        <v>8</v>
      </c>
      <c r="C57" s="15"/>
      <c r="D57" s="15"/>
      <c r="F57" s="15"/>
      <c r="M57" s="15"/>
      <c r="N57" s="15"/>
      <c r="P57" s="15"/>
      <c r="Q57" s="15"/>
      <c r="T57" s="15"/>
    </row>
    <row r="58" spans="2:20" s="10" customFormat="1" ht="16" customHeight="1">
      <c r="B58" s="91" t="s">
        <v>159</v>
      </c>
      <c r="C58" s="91"/>
      <c r="D58" s="91"/>
      <c r="E58" s="91"/>
      <c r="F58" s="91"/>
      <c r="G58" s="91"/>
      <c r="H58" s="91"/>
      <c r="I58" s="91"/>
      <c r="J58" s="91"/>
      <c r="K58" s="91"/>
      <c r="L58" s="48"/>
      <c r="M58" s="49"/>
      <c r="N58" s="49"/>
      <c r="O58" s="49"/>
      <c r="P58" s="49"/>
      <c r="Q58" s="49"/>
      <c r="S58" s="49"/>
      <c r="T58" s="49"/>
    </row>
    <row r="59" spans="2:20" s="10" customFormat="1" ht="16" customHeight="1">
      <c r="B59" s="91"/>
      <c r="C59" s="91"/>
      <c r="D59" s="91"/>
      <c r="E59" s="91"/>
      <c r="F59" s="91"/>
      <c r="G59" s="91"/>
      <c r="H59" s="91"/>
      <c r="I59" s="91"/>
      <c r="J59" s="91"/>
      <c r="K59" s="91"/>
      <c r="L59" s="49"/>
      <c r="M59" s="49"/>
      <c r="N59" s="49"/>
      <c r="O59" s="49"/>
      <c r="P59" s="49"/>
      <c r="Q59" s="49"/>
      <c r="S59" s="49"/>
      <c r="T59" s="49"/>
    </row>
    <row r="60" spans="2:20" s="10" customFormat="1" ht="16" customHeight="1">
      <c r="B60" s="91"/>
      <c r="C60" s="91"/>
      <c r="D60" s="91"/>
      <c r="E60" s="91"/>
      <c r="F60" s="91"/>
      <c r="G60" s="91"/>
      <c r="H60" s="91"/>
      <c r="I60" s="91"/>
      <c r="J60" s="91"/>
      <c r="K60" s="91"/>
      <c r="L60" s="49"/>
      <c r="M60" s="49"/>
      <c r="N60" s="49"/>
      <c r="O60" s="49"/>
      <c r="P60" s="49"/>
      <c r="Q60" s="49"/>
      <c r="S60" s="49"/>
      <c r="T60" s="49"/>
    </row>
    <row r="61" spans="2:20" s="10" customFormat="1" ht="16" customHeight="1">
      <c r="B61" s="91"/>
      <c r="C61" s="91"/>
      <c r="D61" s="91"/>
      <c r="E61" s="91"/>
      <c r="F61" s="91"/>
      <c r="G61" s="91"/>
      <c r="H61" s="91"/>
      <c r="I61" s="91"/>
      <c r="J61" s="91"/>
      <c r="K61" s="91"/>
      <c r="L61" s="49"/>
      <c r="M61" s="49"/>
      <c r="N61" s="49"/>
      <c r="O61" s="49"/>
      <c r="P61" s="49"/>
      <c r="Q61" s="49"/>
      <c r="S61" s="49"/>
      <c r="T61" s="49"/>
    </row>
    <row r="62" spans="2:20" s="10" customFormat="1" ht="16" customHeight="1">
      <c r="B62" s="91"/>
      <c r="C62" s="91"/>
      <c r="D62" s="91"/>
      <c r="E62" s="91"/>
      <c r="F62" s="91"/>
      <c r="G62" s="91"/>
      <c r="H62" s="91"/>
      <c r="I62" s="91"/>
      <c r="J62" s="91"/>
      <c r="K62" s="91"/>
      <c r="L62" s="49"/>
      <c r="M62" s="49"/>
      <c r="N62" s="49"/>
      <c r="O62" s="49"/>
      <c r="P62" s="49"/>
      <c r="Q62" s="49"/>
      <c r="S62" s="49"/>
      <c r="T62" s="49"/>
    </row>
    <row r="63" spans="2:20" s="10" customFormat="1" ht="16" customHeight="1">
      <c r="B63" s="91"/>
      <c r="C63" s="91"/>
      <c r="D63" s="91"/>
      <c r="E63" s="91"/>
      <c r="F63" s="91"/>
      <c r="G63" s="91"/>
      <c r="H63" s="91"/>
      <c r="I63" s="91"/>
      <c r="J63" s="91"/>
      <c r="K63" s="91"/>
      <c r="L63" s="49"/>
      <c r="M63" s="49"/>
      <c r="N63" s="49"/>
      <c r="O63" s="49"/>
      <c r="P63" s="49"/>
      <c r="Q63" s="49"/>
      <c r="S63" s="49"/>
      <c r="T63" s="49"/>
    </row>
    <row r="64" spans="2:20" s="10" customFormat="1" ht="16" customHeight="1">
      <c r="B64" s="91"/>
      <c r="C64" s="91"/>
      <c r="D64" s="91"/>
      <c r="E64" s="91"/>
      <c r="F64" s="91"/>
      <c r="G64" s="91"/>
      <c r="H64" s="91"/>
      <c r="I64" s="91"/>
      <c r="J64" s="91"/>
      <c r="K64" s="91"/>
      <c r="L64" s="49"/>
      <c r="M64" s="49"/>
      <c r="N64" s="49"/>
      <c r="O64" s="49"/>
      <c r="P64" s="49"/>
      <c r="Q64" s="49"/>
      <c r="S64" s="49"/>
      <c r="T64" s="49"/>
    </row>
    <row r="65" spans="2:20" s="10" customFormat="1" ht="16" customHeight="1">
      <c r="B65" s="91"/>
      <c r="C65" s="91"/>
      <c r="D65" s="91"/>
      <c r="E65" s="91"/>
      <c r="F65" s="91"/>
      <c r="G65" s="91"/>
      <c r="H65" s="91"/>
      <c r="I65" s="91"/>
      <c r="J65" s="91"/>
      <c r="K65" s="91"/>
      <c r="L65" s="49"/>
      <c r="M65" s="49"/>
      <c r="N65" s="49"/>
      <c r="O65" s="49"/>
      <c r="P65" s="49"/>
      <c r="Q65" s="49"/>
      <c r="S65" s="49"/>
      <c r="T65" s="49"/>
    </row>
    <row r="66" spans="2:20" s="10" customFormat="1" ht="16" customHeight="1">
      <c r="B66" s="91"/>
      <c r="C66" s="91"/>
      <c r="D66" s="91"/>
      <c r="E66" s="91"/>
      <c r="F66" s="91"/>
      <c r="G66" s="91"/>
      <c r="H66" s="91"/>
      <c r="I66" s="91"/>
      <c r="J66" s="91"/>
      <c r="K66" s="91"/>
      <c r="L66" s="49"/>
      <c r="M66" s="49"/>
      <c r="N66" s="49"/>
      <c r="O66" s="49"/>
      <c r="P66" s="49"/>
      <c r="Q66" s="49"/>
      <c r="S66" s="49"/>
      <c r="T66" s="49"/>
    </row>
    <row r="67" spans="2:20" s="10" customFormat="1" ht="16" customHeight="1">
      <c r="B67" s="91"/>
      <c r="C67" s="91"/>
      <c r="D67" s="91"/>
      <c r="E67" s="91"/>
      <c r="F67" s="91"/>
      <c r="G67" s="91"/>
      <c r="H67" s="91"/>
      <c r="I67" s="91"/>
      <c r="J67" s="91"/>
      <c r="K67" s="91"/>
      <c r="L67" s="49"/>
      <c r="M67" s="49"/>
      <c r="N67" s="49"/>
      <c r="O67" s="49"/>
      <c r="P67" s="49"/>
      <c r="Q67" s="49"/>
      <c r="S67" s="49"/>
      <c r="T67" s="49"/>
    </row>
    <row r="68" spans="2:20" s="10" customFormat="1" ht="16" customHeight="1">
      <c r="B68" s="91"/>
      <c r="C68" s="91"/>
      <c r="D68" s="91"/>
      <c r="E68" s="91"/>
      <c r="F68" s="91"/>
      <c r="G68" s="91"/>
      <c r="H68" s="91"/>
      <c r="I68" s="91"/>
      <c r="J68" s="91"/>
      <c r="K68" s="91"/>
      <c r="L68" s="49"/>
      <c r="M68" s="49"/>
      <c r="N68" s="49"/>
      <c r="O68" s="49"/>
      <c r="P68" s="49"/>
      <c r="Q68" s="49"/>
      <c r="S68" s="49"/>
      <c r="T68" s="49"/>
    </row>
    <row r="69" spans="2:20" s="10" customFormat="1" ht="16" customHeight="1">
      <c r="B69" s="91"/>
      <c r="C69" s="91"/>
      <c r="D69" s="91"/>
      <c r="E69" s="91"/>
      <c r="F69" s="91"/>
      <c r="G69" s="91"/>
      <c r="H69" s="91"/>
      <c r="I69" s="91"/>
      <c r="J69" s="91"/>
      <c r="K69" s="91"/>
      <c r="L69" s="48"/>
      <c r="M69" s="49"/>
      <c r="N69" s="49"/>
      <c r="O69" s="49"/>
      <c r="P69" s="49"/>
      <c r="Q69" s="49"/>
      <c r="S69" s="49"/>
      <c r="T69" s="49"/>
    </row>
    <row r="70" spans="2:20">
      <c r="N70" s="50"/>
      <c r="P70" s="50"/>
      <c r="T70" s="50"/>
    </row>
  </sheetData>
  <mergeCells count="13">
    <mergeCell ref="R6:R7"/>
    <mergeCell ref="T6:T7"/>
    <mergeCell ref="C1:D1"/>
    <mergeCell ref="C3:D3"/>
    <mergeCell ref="F3:G3"/>
    <mergeCell ref="C6:G6"/>
    <mergeCell ref="H6:J6"/>
    <mergeCell ref="K6:K7"/>
    <mergeCell ref="B58:K69"/>
    <mergeCell ref="M6:M7"/>
    <mergeCell ref="N6:N7"/>
    <mergeCell ref="P6:P7"/>
    <mergeCell ref="Q6:Q7"/>
  </mergeCells>
  <conditionalFormatting sqref="C3:E3">
    <cfRule type="expression" dxfId="119" priority="2">
      <formula>$E$3&lt;&gt;0</formula>
    </cfRule>
  </conditionalFormatting>
  <conditionalFormatting sqref="C29:K29 P29:R29">
    <cfRule type="expression" dxfId="118" priority="5">
      <formula>AND(ABS(C13-C29)&gt;500, ABS((C13-C29)/C29)&gt;0.1)</formula>
    </cfRule>
  </conditionalFormatting>
  <conditionalFormatting sqref="C30:K30 P30:R30">
    <cfRule type="expression" dxfId="117" priority="6">
      <formula>AND(ABS(C22-C30)&gt;500, ABS((C22-C30)/C30)&gt;0.1)</formula>
    </cfRule>
  </conditionalFormatting>
  <conditionalFormatting sqref="C31:K31 P31:R31">
    <cfRule type="expression" dxfId="116" priority="7">
      <formula>AND(ABS(C26-C31)&gt;500, ABS((C26-C31)/C31)&gt;0.1)</formula>
    </cfRule>
  </conditionalFormatting>
  <conditionalFormatting sqref="M9:N9 M11:N13 M18:N18 M20:N22 M26:N26 M39:N40">
    <cfRule type="expression" dxfId="115" priority="4">
      <formula>$N9&lt;&gt;0</formula>
    </cfRule>
  </conditionalFormatting>
  <conditionalFormatting sqref="M6:N7">
    <cfRule type="expression" dxfId="114" priority="3">
      <formula>SUM($N$9:$N$40)&lt;&gt;0</formula>
    </cfRule>
  </conditionalFormatting>
  <conditionalFormatting sqref="T9 T11:T12 T18 T20:T21 M36 M43 M47 M50 M54">
    <cfRule type="cellIs" dxfId="113" priority="8" operator="equal">
      <formula>"FAIL"</formula>
    </cfRule>
  </conditionalFormatting>
  <conditionalFormatting sqref="C9:F9 H9:I9 P9:Q9 C11:F12 H11:I12 P11:Q12 C18:F18 C20:F21 H18:I18 H20:I21 P18:Q18 P20:Q21 C36:E36 C39:F44 H39:I40 C47:F47 C50:F50 C52:F53">
    <cfRule type="expression" dxfId="112" priority="1">
      <formula>VLOOKUP($B$3,#REF!, 7, FALSE)="No"</formula>
    </cfRule>
  </conditionalFormatting>
  <dataValidations count="4">
    <dataValidation type="list" allowBlank="1" showInputMessage="1" showErrorMessage="1" sqref="H3" xr:uid="{00000000-0002-0000-1400-000000000000}">
      <formula1>#REF!</formula1>
    </dataValidation>
    <dataValidation type="whole" errorStyle="warning" operator="greaterThanOrEqual" allowBlank="1" showErrorMessage="1" errorTitle="WARNING" error="This figure must be entered as a positive whole number. Please ensure the figure you have entered is correct." sqref="C50:F50 C52:F53" xr:uid="{00000000-0002-0000-1400-000001000000}">
      <formula1>0</formula1>
    </dataValidation>
    <dataValidation type="whole" errorStyle="warning" operator="lessThanOrEqual" allowBlank="1" showErrorMessage="1" errorTitle="WARNING: Check signage" error="Income must be entered as a negative whole number. Please ensure that the figure you have entered is correct." sqref="C11:F11 H11:I11 P11:Q11 C18:F18 H18:I18 P18:Q18 C20:F21 H20:I21 P20:Q21 C47:F47" xr:uid="{00000000-0002-0000-1400-000002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F9 H9:I9 P9:Q9 C12:F12 H12:I12 P12:Q12 C36:E36 C39:F44 H39:I40" xr:uid="{00000000-0002-0000-1400-000003000000}">
      <formula1>0</formula1>
    </dataValidation>
  </dataValidations>
  <pageMargins left="0.7" right="0.7" top="0.75" bottom="0.75" header="0.3" footer="0.3"/>
  <pageSetup paperSize="9" scale="53" fitToHeight="0" orientation="landscape" r:id="rId1"/>
  <rowBreaks count="1" manualBreakCount="1">
    <brk id="56" max="19"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rgb="FF8DB4E2"/>
    <pageSetUpPr fitToPage="1"/>
  </sheetPr>
  <dimension ref="B1:V70"/>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4" customWidth="1"/>
    <col min="2" max="2" width="53.453125" style="34" customWidth="1"/>
    <col min="3" max="4" width="13.453125" style="34" customWidth="1"/>
    <col min="5" max="5" width="12.81640625" style="34" customWidth="1"/>
    <col min="6" max="6" width="10.7265625" style="34" customWidth="1"/>
    <col min="7" max="7" width="11.1796875" style="34" customWidth="1"/>
    <col min="8" max="9" width="12.453125" style="34" customWidth="1"/>
    <col min="10" max="10" width="13" style="34" customWidth="1"/>
    <col min="11" max="11" width="13.26953125" style="34" customWidth="1"/>
    <col min="12" max="12" width="3.26953125" style="34" customWidth="1"/>
    <col min="13" max="14" width="10.81640625" style="34" customWidth="1"/>
    <col min="15" max="15" width="3.26953125" style="34" customWidth="1"/>
    <col min="16" max="17" width="11.1796875" style="34" customWidth="1"/>
    <col min="18" max="18" width="10" style="34" customWidth="1"/>
    <col min="19" max="19" width="3.26953125" style="34" customWidth="1"/>
    <col min="20" max="20" width="10.81640625" style="34" customWidth="1"/>
    <col min="21" max="16384" width="9.1796875" style="34"/>
  </cols>
  <sheetData>
    <row r="1" spans="2:20" s="1" customFormat="1" ht="20.149999999999999" customHeight="1">
      <c r="B1" s="2" t="s">
        <v>0</v>
      </c>
      <c r="C1" s="99"/>
      <c r="D1" s="99"/>
      <c r="F1" s="11"/>
      <c r="G1" s="11"/>
      <c r="H1" s="11"/>
      <c r="I1" s="11"/>
      <c r="J1" s="11"/>
    </row>
    <row r="2" spans="2:20" s="1" customFormat="1" ht="20.149999999999999" customHeight="1">
      <c r="B2" s="2" t="s">
        <v>89</v>
      </c>
    </row>
    <row r="3" spans="2:20" s="1" customFormat="1" ht="20.149999999999999" customHeight="1">
      <c r="B3" s="3" t="s">
        <v>30</v>
      </c>
      <c r="C3" s="100" t="s">
        <v>1</v>
      </c>
      <c r="D3" s="100"/>
      <c r="E3" s="4">
        <f>COUNT(N9:N40)-COUNTIF(N9:N40,"=0")+COUNTIF(T9:T21,"FAIL")+COUNTIF(M36:M54,"FAIL")</f>
        <v>0</v>
      </c>
      <c r="F3" s="101" t="s">
        <v>2</v>
      </c>
      <c r="G3" s="101"/>
      <c r="H3" s="5" t="s">
        <v>3</v>
      </c>
    </row>
    <row r="4" spans="2:20" s="6" customFormat="1" ht="12.75" customHeight="1">
      <c r="B4" s="7"/>
      <c r="C4" s="8"/>
      <c r="K4" s="9"/>
      <c r="L4" s="9"/>
      <c r="O4" s="9"/>
      <c r="P4" s="9"/>
      <c r="Q4" s="9"/>
      <c r="S4" s="9"/>
    </row>
    <row r="5" spans="2:20" s="6" customFormat="1" ht="12.75" customHeight="1">
      <c r="B5" s="7"/>
      <c r="C5" s="8"/>
      <c r="K5" s="9" t="s">
        <v>4</v>
      </c>
      <c r="L5" s="9"/>
      <c r="O5" s="9"/>
      <c r="P5" s="9"/>
      <c r="Q5" s="9"/>
      <c r="S5" s="9"/>
    </row>
    <row r="6" spans="2:20" ht="18" customHeight="1">
      <c r="B6" s="32" t="s">
        <v>12</v>
      </c>
      <c r="C6" s="102" t="s">
        <v>47</v>
      </c>
      <c r="D6" s="103"/>
      <c r="E6" s="103"/>
      <c r="F6" s="103"/>
      <c r="G6" s="104"/>
      <c r="H6" s="105" t="s">
        <v>48</v>
      </c>
      <c r="I6" s="106"/>
      <c r="J6" s="107"/>
      <c r="K6" s="97" t="s">
        <v>49</v>
      </c>
      <c r="L6" s="33"/>
      <c r="M6" s="92" t="s">
        <v>43</v>
      </c>
      <c r="N6" s="92" t="s">
        <v>5</v>
      </c>
      <c r="O6" s="33"/>
      <c r="P6" s="93" t="s">
        <v>59</v>
      </c>
      <c r="Q6" s="95" t="s">
        <v>60</v>
      </c>
      <c r="R6" s="97" t="s">
        <v>54</v>
      </c>
      <c r="S6" s="33"/>
      <c r="T6" s="92" t="s">
        <v>61</v>
      </c>
    </row>
    <row r="7" spans="2:20" ht="51" customHeight="1">
      <c r="B7" s="35" t="s">
        <v>13</v>
      </c>
      <c r="C7" s="68" t="s">
        <v>50</v>
      </c>
      <c r="D7" s="68" t="s">
        <v>51</v>
      </c>
      <c r="E7" s="68" t="s">
        <v>52</v>
      </c>
      <c r="F7" s="68" t="s">
        <v>53</v>
      </c>
      <c r="G7" s="67" t="s">
        <v>54</v>
      </c>
      <c r="H7" s="68" t="s">
        <v>55</v>
      </c>
      <c r="I7" s="68" t="s">
        <v>56</v>
      </c>
      <c r="J7" s="67" t="s">
        <v>57</v>
      </c>
      <c r="K7" s="108"/>
      <c r="L7" s="33"/>
      <c r="M7" s="92"/>
      <c r="N7" s="92"/>
      <c r="O7" s="33"/>
      <c r="P7" s="94"/>
      <c r="Q7" s="96"/>
      <c r="R7" s="98"/>
      <c r="S7" s="33"/>
      <c r="T7" s="92"/>
    </row>
    <row r="8" spans="2:20" s="37" customFormat="1" ht="16" customHeight="1">
      <c r="B8" s="36" t="s">
        <v>46</v>
      </c>
    </row>
    <row r="9" spans="2:20" s="37" customFormat="1" ht="16" customHeight="1">
      <c r="B9" s="38" t="s">
        <v>44</v>
      </c>
      <c r="C9" s="51">
        <v>193</v>
      </c>
      <c r="D9" s="51">
        <v>1334</v>
      </c>
      <c r="E9" s="51">
        <v>1098</v>
      </c>
      <c r="F9" s="51">
        <v>449</v>
      </c>
      <c r="G9" s="53">
        <f>SUM(C9:F9)</f>
        <v>3074</v>
      </c>
      <c r="H9" s="51">
        <v>4</v>
      </c>
      <c r="I9" s="51">
        <v>0</v>
      </c>
      <c r="J9" s="53">
        <f>SUM(H9:I9)</f>
        <v>4</v>
      </c>
      <c r="K9" s="41">
        <f>SUM(G9,J9)</f>
        <v>3078</v>
      </c>
      <c r="M9" s="54">
        <v>3078</v>
      </c>
      <c r="N9" s="54">
        <f>M9-K9</f>
        <v>0</v>
      </c>
      <c r="P9" s="51">
        <v>0</v>
      </c>
      <c r="Q9" s="51">
        <v>3074</v>
      </c>
      <c r="R9" s="41">
        <f>SUM(P9:Q9)</f>
        <v>3074</v>
      </c>
      <c r="T9" s="57" t="str">
        <f>IF(R9=G9, "PASS", "FAIL")</f>
        <v>PASS</v>
      </c>
    </row>
    <row r="10" spans="2:20" s="37" customFormat="1" ht="16" customHeight="1">
      <c r="B10" s="38" t="s">
        <v>83</v>
      </c>
      <c r="C10" s="40"/>
      <c r="D10" s="40"/>
      <c r="E10" s="40"/>
      <c r="F10" s="40"/>
      <c r="G10" s="40"/>
      <c r="H10" s="40"/>
      <c r="I10" s="40"/>
      <c r="J10" s="40"/>
      <c r="K10" s="40"/>
      <c r="M10" s="55"/>
      <c r="N10" s="56"/>
      <c r="P10" s="40"/>
      <c r="Q10" s="40"/>
      <c r="R10" s="39"/>
      <c r="T10" s="60"/>
    </row>
    <row r="11" spans="2:20" s="37" customFormat="1" ht="16" customHeight="1">
      <c r="B11" s="38" t="s">
        <v>79</v>
      </c>
      <c r="C11" s="51">
        <v>0</v>
      </c>
      <c r="D11" s="51">
        <v>0</v>
      </c>
      <c r="E11" s="51">
        <v>0</v>
      </c>
      <c r="F11" s="51">
        <v>0</v>
      </c>
      <c r="G11" s="53">
        <f>SUM(C11:F11)</f>
        <v>0</v>
      </c>
      <c r="H11" s="51">
        <v>0</v>
      </c>
      <c r="I11" s="51">
        <v>0</v>
      </c>
      <c r="J11" s="53">
        <f>SUM(H11:I11)</f>
        <v>0</v>
      </c>
      <c r="K11" s="41">
        <f>SUM(G11,J11)</f>
        <v>0</v>
      </c>
      <c r="M11" s="54">
        <v>0</v>
      </c>
      <c r="N11" s="54">
        <f>M11-K11</f>
        <v>0</v>
      </c>
      <c r="P11" s="51">
        <v>0</v>
      </c>
      <c r="Q11" s="51">
        <v>0</v>
      </c>
      <c r="R11" s="41">
        <f>SUM(P11:Q11)</f>
        <v>0</v>
      </c>
      <c r="T11" s="57" t="str">
        <f>IF(R11=G11, "PASS", "FAIL")</f>
        <v>PASS</v>
      </c>
    </row>
    <row r="12" spans="2:20" s="37" customFormat="1" ht="16" customHeight="1">
      <c r="B12" s="38" t="s">
        <v>80</v>
      </c>
      <c r="C12" s="51">
        <v>7578</v>
      </c>
      <c r="D12" s="51">
        <v>35555</v>
      </c>
      <c r="E12" s="51">
        <v>35724</v>
      </c>
      <c r="F12" s="51">
        <v>13560</v>
      </c>
      <c r="G12" s="53">
        <f>SUM(C12:F12)</f>
        <v>92417</v>
      </c>
      <c r="H12" s="51">
        <v>1310</v>
      </c>
      <c r="I12" s="51">
        <v>0</v>
      </c>
      <c r="J12" s="53">
        <f>SUM(H12:I12)</f>
        <v>1310</v>
      </c>
      <c r="K12" s="41">
        <f>SUM(G12,J12)</f>
        <v>93727</v>
      </c>
      <c r="M12" s="54">
        <f>M13-SUM(M9,M11)</f>
        <v>93727</v>
      </c>
      <c r="N12" s="54">
        <f>M12-K12</f>
        <v>0</v>
      </c>
      <c r="P12" s="51">
        <v>52536</v>
      </c>
      <c r="Q12" s="51">
        <v>39881</v>
      </c>
      <c r="R12" s="41">
        <f>SUM(P12:Q12)</f>
        <v>92417</v>
      </c>
      <c r="T12" s="57" t="str">
        <f>IF(R12=G12, "PASS", "FAIL")</f>
        <v>PASS</v>
      </c>
    </row>
    <row r="13" spans="2:20" s="37" customFormat="1" ht="16" customHeight="1">
      <c r="B13" s="42" t="s">
        <v>6</v>
      </c>
      <c r="C13" s="41">
        <f t="shared" ref="C13:K13" si="0">SUM(C9,C11:C12)</f>
        <v>7771</v>
      </c>
      <c r="D13" s="41">
        <f t="shared" si="0"/>
        <v>36889</v>
      </c>
      <c r="E13" s="41">
        <f t="shared" si="0"/>
        <v>36822</v>
      </c>
      <c r="F13" s="41">
        <f t="shared" si="0"/>
        <v>14009</v>
      </c>
      <c r="G13" s="41">
        <f t="shared" si="0"/>
        <v>95491</v>
      </c>
      <c r="H13" s="41">
        <f t="shared" si="0"/>
        <v>1314</v>
      </c>
      <c r="I13" s="41">
        <f t="shared" si="0"/>
        <v>0</v>
      </c>
      <c r="J13" s="41">
        <f t="shared" si="0"/>
        <v>1314</v>
      </c>
      <c r="K13" s="41">
        <f t="shared" si="0"/>
        <v>96805</v>
      </c>
      <c r="M13" s="45">
        <v>96805</v>
      </c>
      <c r="N13" s="45">
        <f>M13-K13</f>
        <v>0</v>
      </c>
      <c r="P13" s="41">
        <f>SUM(P9,P11:P12)</f>
        <v>52536</v>
      </c>
      <c r="Q13" s="41">
        <f>SUM(Q9,Q11:Q12)</f>
        <v>42955</v>
      </c>
      <c r="R13" s="41">
        <f>SUM(R9,R11:R12)</f>
        <v>95491</v>
      </c>
    </row>
    <row r="14" spans="2:20" s="37" customFormat="1" ht="12.75" customHeight="1"/>
    <row r="15" spans="2:20" s="37" customFormat="1" ht="16" customHeight="1">
      <c r="B15" s="42" t="s">
        <v>81</v>
      </c>
      <c r="C15" s="41">
        <f t="shared" ref="C15:K15" si="1">C13+C18</f>
        <v>7761</v>
      </c>
      <c r="D15" s="41">
        <f t="shared" si="1"/>
        <v>36880</v>
      </c>
      <c r="E15" s="41">
        <f t="shared" si="1"/>
        <v>36789</v>
      </c>
      <c r="F15" s="41">
        <f t="shared" si="1"/>
        <v>13908</v>
      </c>
      <c r="G15" s="41">
        <f t="shared" si="1"/>
        <v>95338</v>
      </c>
      <c r="H15" s="41">
        <f t="shared" si="1"/>
        <v>1314</v>
      </c>
      <c r="I15" s="41">
        <f t="shared" si="1"/>
        <v>0</v>
      </c>
      <c r="J15" s="41">
        <f t="shared" si="1"/>
        <v>1314</v>
      </c>
      <c r="K15" s="41">
        <f t="shared" si="1"/>
        <v>96652</v>
      </c>
      <c r="P15" s="41">
        <f>P13+P18</f>
        <v>52536</v>
      </c>
      <c r="Q15" s="41">
        <f>Q13+Q18</f>
        <v>42802</v>
      </c>
      <c r="R15" s="41">
        <f>R13+R18</f>
        <v>95338</v>
      </c>
    </row>
    <row r="16" spans="2:20" s="37" customFormat="1" ht="12.75" customHeight="1"/>
    <row r="17" spans="2:22" s="37" customFormat="1" ht="16" customHeight="1">
      <c r="B17" s="36" t="s">
        <v>45</v>
      </c>
    </row>
    <row r="18" spans="2:22" s="37" customFormat="1" ht="16" customHeight="1">
      <c r="B18" s="38" t="s">
        <v>76</v>
      </c>
      <c r="C18" s="51">
        <v>-10</v>
      </c>
      <c r="D18" s="51">
        <v>-9</v>
      </c>
      <c r="E18" s="51">
        <v>-33</v>
      </c>
      <c r="F18" s="51">
        <v>-101</v>
      </c>
      <c r="G18" s="53">
        <f>SUM(C18:F18)</f>
        <v>-153</v>
      </c>
      <c r="H18" s="51">
        <v>0</v>
      </c>
      <c r="I18" s="51">
        <v>0</v>
      </c>
      <c r="J18" s="53">
        <f>SUM(H18:I18)</f>
        <v>0</v>
      </c>
      <c r="K18" s="41">
        <f>SUM(G18,J18)</f>
        <v>-153</v>
      </c>
      <c r="M18" s="54">
        <v>-153</v>
      </c>
      <c r="N18" s="54">
        <f>M18-K18</f>
        <v>0</v>
      </c>
      <c r="P18" s="51">
        <v>0</v>
      </c>
      <c r="Q18" s="51">
        <v>-153</v>
      </c>
      <c r="R18" s="41">
        <f>SUM(P18:Q18)</f>
        <v>-153</v>
      </c>
      <c r="T18" s="57" t="str">
        <f>IF(R18=G18, "PASS", "FAIL")</f>
        <v>PASS</v>
      </c>
    </row>
    <row r="19" spans="2:22" s="37" customFormat="1" ht="16" customHeight="1">
      <c r="B19" s="65" t="s">
        <v>77</v>
      </c>
      <c r="C19" s="40"/>
      <c r="D19" s="40"/>
      <c r="E19" s="40"/>
      <c r="F19" s="40"/>
      <c r="G19" s="40"/>
      <c r="H19" s="40"/>
      <c r="I19" s="40"/>
      <c r="J19" s="40"/>
      <c r="K19" s="39"/>
      <c r="M19" s="55"/>
      <c r="N19" s="55"/>
      <c r="P19" s="40"/>
      <c r="Q19" s="40"/>
      <c r="R19" s="39"/>
      <c r="T19" s="61"/>
    </row>
    <row r="20" spans="2:22" s="37" customFormat="1" ht="16" customHeight="1">
      <c r="B20" s="38" t="s">
        <v>70</v>
      </c>
      <c r="C20" s="51">
        <v>0</v>
      </c>
      <c r="D20" s="51">
        <v>0</v>
      </c>
      <c r="E20" s="51">
        <v>0</v>
      </c>
      <c r="F20" s="51">
        <v>0</v>
      </c>
      <c r="G20" s="53">
        <f>SUM(C20:F20)</f>
        <v>0</v>
      </c>
      <c r="H20" s="51">
        <v>0</v>
      </c>
      <c r="I20" s="51">
        <v>0</v>
      </c>
      <c r="J20" s="53">
        <f>SUM(H20:I20)</f>
        <v>0</v>
      </c>
      <c r="K20" s="41">
        <f>SUM(G20,J20)</f>
        <v>0</v>
      </c>
      <c r="M20" s="54">
        <v>0</v>
      </c>
      <c r="N20" s="54">
        <f>M20-K20</f>
        <v>0</v>
      </c>
      <c r="P20" s="51">
        <v>0</v>
      </c>
      <c r="Q20" s="51">
        <v>0</v>
      </c>
      <c r="R20" s="41">
        <f>SUM(P20:Q20)</f>
        <v>0</v>
      </c>
      <c r="T20" s="57" t="str">
        <f>IF(R20=G20, "PASS", "FAIL")</f>
        <v>PASS</v>
      </c>
    </row>
    <row r="21" spans="2:22" s="37" customFormat="1" ht="16" customHeight="1">
      <c r="B21" s="38" t="s">
        <v>82</v>
      </c>
      <c r="C21" s="51">
        <v>-5565</v>
      </c>
      <c r="D21" s="51">
        <v>-2502</v>
      </c>
      <c r="E21" s="51">
        <v>-3946</v>
      </c>
      <c r="F21" s="51">
        <v>0</v>
      </c>
      <c r="G21" s="53">
        <f>SUM(C21:F21)</f>
        <v>-12013</v>
      </c>
      <c r="H21" s="51">
        <v>-21</v>
      </c>
      <c r="I21" s="51">
        <v>0</v>
      </c>
      <c r="J21" s="53">
        <f>SUM(H21:I21)</f>
        <v>-21</v>
      </c>
      <c r="K21" s="41">
        <f>SUM(G21,J21)</f>
        <v>-12034</v>
      </c>
      <c r="M21" s="54">
        <f>M22-M18-M20</f>
        <v>-12034</v>
      </c>
      <c r="N21" s="54">
        <f>M21-K21</f>
        <v>0</v>
      </c>
      <c r="P21" s="51">
        <v>-452</v>
      </c>
      <c r="Q21" s="51">
        <v>-11561</v>
      </c>
      <c r="R21" s="41">
        <f>SUM(P21:Q21)</f>
        <v>-12013</v>
      </c>
      <c r="T21" s="57" t="str">
        <f>IF(R21=G21, "PASS", "FAIL")</f>
        <v>PASS</v>
      </c>
    </row>
    <row r="22" spans="2:22" s="37" customFormat="1" ht="16" customHeight="1">
      <c r="B22" s="42" t="s">
        <v>9</v>
      </c>
      <c r="C22" s="41">
        <f t="shared" ref="C22:K22" si="2">SUM(C18,C20:C21)</f>
        <v>-5575</v>
      </c>
      <c r="D22" s="41">
        <f t="shared" si="2"/>
        <v>-2511</v>
      </c>
      <c r="E22" s="41">
        <f t="shared" si="2"/>
        <v>-3979</v>
      </c>
      <c r="F22" s="41">
        <f t="shared" si="2"/>
        <v>-101</v>
      </c>
      <c r="G22" s="41">
        <f t="shared" si="2"/>
        <v>-12166</v>
      </c>
      <c r="H22" s="41">
        <f t="shared" si="2"/>
        <v>-21</v>
      </c>
      <c r="I22" s="41">
        <f t="shared" si="2"/>
        <v>0</v>
      </c>
      <c r="J22" s="41">
        <f t="shared" si="2"/>
        <v>-21</v>
      </c>
      <c r="K22" s="41">
        <f t="shared" si="2"/>
        <v>-12187</v>
      </c>
      <c r="M22" s="45">
        <v>-12187</v>
      </c>
      <c r="N22" s="45">
        <f>M22-K22</f>
        <v>0</v>
      </c>
      <c r="P22" s="41">
        <f>SUM(P18,P20:P21)</f>
        <v>-452</v>
      </c>
      <c r="Q22" s="41">
        <f>SUM(Q18,Q20:Q21)</f>
        <v>-11714</v>
      </c>
      <c r="R22" s="41">
        <f>SUM(R18,R20:R21)</f>
        <v>-12166</v>
      </c>
    </row>
    <row r="23" spans="2:22" s="37" customFormat="1" ht="12.75" customHeight="1"/>
    <row r="24" spans="2:22" s="37" customFormat="1" ht="16" customHeight="1">
      <c r="B24" s="42" t="s">
        <v>78</v>
      </c>
      <c r="C24" s="41">
        <f t="shared" ref="C24:K24" si="3">C22-C18</f>
        <v>-5565</v>
      </c>
      <c r="D24" s="41">
        <f t="shared" si="3"/>
        <v>-2502</v>
      </c>
      <c r="E24" s="41">
        <f t="shared" si="3"/>
        <v>-3946</v>
      </c>
      <c r="F24" s="41">
        <f t="shared" si="3"/>
        <v>0</v>
      </c>
      <c r="G24" s="41">
        <f t="shared" si="3"/>
        <v>-12013</v>
      </c>
      <c r="H24" s="41">
        <f t="shared" si="3"/>
        <v>-21</v>
      </c>
      <c r="I24" s="41">
        <f t="shared" si="3"/>
        <v>0</v>
      </c>
      <c r="J24" s="41">
        <f t="shared" si="3"/>
        <v>-21</v>
      </c>
      <c r="K24" s="41">
        <f t="shared" si="3"/>
        <v>-12034</v>
      </c>
      <c r="P24" s="41">
        <f>P22-P18</f>
        <v>-452</v>
      </c>
      <c r="Q24" s="41">
        <f>Q22-Q18</f>
        <v>-11561</v>
      </c>
      <c r="R24" s="41">
        <f>R22-R18</f>
        <v>-12013</v>
      </c>
    </row>
    <row r="25" spans="2:22" s="37" customFormat="1" ht="12.75" customHeight="1"/>
    <row r="26" spans="2:22" s="37" customFormat="1" ht="16" customHeight="1">
      <c r="B26" s="43" t="s">
        <v>7</v>
      </c>
      <c r="C26" s="44">
        <f t="shared" ref="C26:K26" si="4">C13+C22</f>
        <v>2196</v>
      </c>
      <c r="D26" s="44">
        <f t="shared" si="4"/>
        <v>34378</v>
      </c>
      <c r="E26" s="44">
        <f t="shared" si="4"/>
        <v>32843</v>
      </c>
      <c r="F26" s="44">
        <f t="shared" si="4"/>
        <v>13908</v>
      </c>
      <c r="G26" s="44">
        <f t="shared" si="4"/>
        <v>83325</v>
      </c>
      <c r="H26" s="44">
        <f t="shared" si="4"/>
        <v>1293</v>
      </c>
      <c r="I26" s="44">
        <f t="shared" si="4"/>
        <v>0</v>
      </c>
      <c r="J26" s="44">
        <f t="shared" si="4"/>
        <v>1293</v>
      </c>
      <c r="K26" s="44">
        <f t="shared" si="4"/>
        <v>84618</v>
      </c>
      <c r="M26" s="45">
        <v>84618</v>
      </c>
      <c r="N26" s="45">
        <f>M26-K26</f>
        <v>0</v>
      </c>
      <c r="P26" s="44">
        <f>P13+P22</f>
        <v>52084</v>
      </c>
      <c r="Q26" s="44">
        <f>Q13+Q22</f>
        <v>31241</v>
      </c>
      <c r="R26" s="44">
        <f>R13+R22</f>
        <v>83325</v>
      </c>
    </row>
    <row r="27" spans="2:22" s="37" customFormat="1" ht="12.75" customHeight="1"/>
    <row r="28" spans="2:22" s="37" customFormat="1" ht="16" customHeight="1">
      <c r="B28" s="34" t="s">
        <v>58</v>
      </c>
    </row>
    <row r="29" spans="2:22" s="37" customFormat="1" ht="16" customHeight="1">
      <c r="B29" s="46" t="s">
        <v>90</v>
      </c>
      <c r="C29" s="47">
        <v>5426</v>
      </c>
      <c r="D29" s="47">
        <v>35055</v>
      </c>
      <c r="E29" s="47">
        <v>34633</v>
      </c>
      <c r="F29" s="47">
        <v>13518</v>
      </c>
      <c r="G29" s="47">
        <v>88632</v>
      </c>
      <c r="H29" s="47">
        <v>1418</v>
      </c>
      <c r="I29" s="47">
        <v>0</v>
      </c>
      <c r="J29" s="47">
        <v>1418</v>
      </c>
      <c r="K29" s="47">
        <v>90050</v>
      </c>
      <c r="P29" s="47">
        <v>48848</v>
      </c>
      <c r="Q29" s="47">
        <v>39784</v>
      </c>
      <c r="R29" s="47">
        <v>88632</v>
      </c>
    </row>
    <row r="30" spans="2:22" s="37" customFormat="1" ht="16" customHeight="1">
      <c r="B30" s="46" t="s">
        <v>91</v>
      </c>
      <c r="C30" s="47">
        <v>-1266</v>
      </c>
      <c r="D30" s="47">
        <v>-1842</v>
      </c>
      <c r="E30" s="47">
        <v>-3312</v>
      </c>
      <c r="F30" s="47">
        <v>-144</v>
      </c>
      <c r="G30" s="47">
        <v>-6564</v>
      </c>
      <c r="H30" s="47">
        <v>-45</v>
      </c>
      <c r="I30" s="47">
        <v>0</v>
      </c>
      <c r="J30" s="47">
        <v>-45</v>
      </c>
      <c r="K30" s="47">
        <v>-6609</v>
      </c>
      <c r="P30" s="47">
        <v>-603</v>
      </c>
      <c r="Q30" s="47">
        <v>-5961</v>
      </c>
      <c r="R30" s="47">
        <v>-6564</v>
      </c>
    </row>
    <row r="31" spans="2:22" s="37" customFormat="1" ht="16" customHeight="1">
      <c r="B31" s="46" t="s">
        <v>92</v>
      </c>
      <c r="C31" s="47">
        <v>4160</v>
      </c>
      <c r="D31" s="47">
        <v>33213</v>
      </c>
      <c r="E31" s="47">
        <v>31321</v>
      </c>
      <c r="F31" s="47">
        <v>13374</v>
      </c>
      <c r="G31" s="47">
        <v>82068</v>
      </c>
      <c r="H31" s="47">
        <v>1373</v>
      </c>
      <c r="I31" s="47">
        <v>0</v>
      </c>
      <c r="J31" s="47">
        <v>1373</v>
      </c>
      <c r="K31" s="47">
        <v>83441</v>
      </c>
      <c r="P31" s="47">
        <v>48245</v>
      </c>
      <c r="Q31" s="47">
        <v>33823</v>
      </c>
      <c r="R31" s="47">
        <v>82068</v>
      </c>
    </row>
    <row r="32" spans="2:22" s="1" customFormat="1" ht="12.75" customHeight="1">
      <c r="B32" s="16"/>
      <c r="C32" s="31">
        <v>2</v>
      </c>
      <c r="D32" s="31">
        <f t="shared" ref="D32:K32" si="5">C32+1</f>
        <v>3</v>
      </c>
      <c r="E32" s="31">
        <f t="shared" si="5"/>
        <v>4</v>
      </c>
      <c r="F32" s="31">
        <f t="shared" si="5"/>
        <v>5</v>
      </c>
      <c r="G32" s="31">
        <f t="shared" si="5"/>
        <v>6</v>
      </c>
      <c r="H32" s="31">
        <f t="shared" si="5"/>
        <v>7</v>
      </c>
      <c r="I32" s="31">
        <f t="shared" si="5"/>
        <v>8</v>
      </c>
      <c r="J32" s="31">
        <f t="shared" si="5"/>
        <v>9</v>
      </c>
      <c r="K32" s="31">
        <f t="shared" si="5"/>
        <v>10</v>
      </c>
      <c r="L32" s="17"/>
      <c r="M32" s="18"/>
      <c r="N32" s="19"/>
      <c r="O32" s="17"/>
      <c r="P32" s="31">
        <v>12</v>
      </c>
      <c r="Q32" s="31">
        <f>P32+1</f>
        <v>13</v>
      </c>
      <c r="R32" s="31">
        <f>Q32+1</f>
        <v>14</v>
      </c>
      <c r="S32" s="17"/>
      <c r="T32" s="20"/>
      <c r="U32" s="21"/>
      <c r="V32" s="21"/>
    </row>
    <row r="33" spans="2:19" s="1" customFormat="1" ht="18" customHeight="1">
      <c r="B33" s="22" t="s">
        <v>69</v>
      </c>
      <c r="C33" s="23"/>
      <c r="D33" s="23"/>
      <c r="E33" s="23"/>
      <c r="F33" s="23"/>
      <c r="G33" s="23"/>
      <c r="H33" s="23"/>
      <c r="I33" s="23"/>
      <c r="J33" s="23"/>
      <c r="K33" s="23"/>
      <c r="L33" s="23"/>
      <c r="O33" s="23"/>
      <c r="P33" s="23"/>
      <c r="Q33" s="23"/>
      <c r="R33" s="23"/>
      <c r="S33" s="23"/>
    </row>
    <row r="34" spans="2:19" s="1" customFormat="1" ht="6" customHeight="1">
      <c r="B34" s="24"/>
      <c r="C34" s="23"/>
      <c r="D34" s="23"/>
      <c r="E34" s="23"/>
      <c r="F34" s="23"/>
      <c r="G34" s="23"/>
      <c r="H34" s="23"/>
      <c r="I34" s="23"/>
      <c r="J34" s="23"/>
      <c r="K34" s="23"/>
      <c r="L34" s="23"/>
      <c r="M34" s="23"/>
      <c r="N34" s="29"/>
      <c r="O34" s="12"/>
    </row>
    <row r="35" spans="2:19" s="1" customFormat="1" ht="16" customHeight="1">
      <c r="B35" s="27" t="s">
        <v>71</v>
      </c>
      <c r="C35" s="28"/>
      <c r="D35" s="23"/>
      <c r="E35" s="23"/>
      <c r="F35" s="23"/>
      <c r="G35" s="23"/>
      <c r="H35" s="23"/>
      <c r="I35" s="23"/>
      <c r="J35" s="23"/>
      <c r="K35" s="23"/>
      <c r="L35" s="23"/>
      <c r="M35" s="26"/>
      <c r="N35" s="23"/>
      <c r="O35" s="23"/>
    </row>
    <row r="36" spans="2:19" s="37" customFormat="1" ht="16" customHeight="1">
      <c r="B36" s="38" t="s">
        <v>71</v>
      </c>
      <c r="C36" s="51">
        <v>1000</v>
      </c>
      <c r="D36" s="51">
        <v>0</v>
      </c>
      <c r="E36" s="51">
        <v>0</v>
      </c>
      <c r="F36" s="40"/>
      <c r="G36" s="40"/>
      <c r="H36" s="40"/>
      <c r="I36" s="40"/>
      <c r="J36" s="40"/>
      <c r="K36" s="40"/>
      <c r="M36" s="57" t="s">
        <v>142</v>
      </c>
    </row>
    <row r="37" spans="2:19" s="1" customFormat="1" ht="6" customHeight="1">
      <c r="B37" s="24"/>
      <c r="C37" s="23"/>
      <c r="D37" s="23"/>
      <c r="E37" s="23"/>
      <c r="F37" s="23"/>
      <c r="G37" s="23"/>
      <c r="H37" s="23"/>
      <c r="I37" s="23"/>
      <c r="J37" s="23"/>
      <c r="K37" s="23"/>
      <c r="L37" s="23"/>
      <c r="M37" s="23"/>
      <c r="N37" s="29"/>
      <c r="O37" s="12"/>
    </row>
    <row r="38" spans="2:19" s="1" customFormat="1" ht="16" customHeight="1">
      <c r="B38" s="27" t="s">
        <v>84</v>
      </c>
      <c r="C38" s="28"/>
      <c r="D38" s="23"/>
      <c r="E38" s="23"/>
      <c r="F38" s="23"/>
      <c r="G38" s="23"/>
      <c r="H38" s="23"/>
      <c r="I38" s="23"/>
      <c r="J38" s="23"/>
      <c r="K38" s="23"/>
      <c r="L38" s="23"/>
      <c r="M38" s="26"/>
      <c r="N38" s="23"/>
      <c r="O38" s="23"/>
    </row>
    <row r="39" spans="2:19" s="37" customFormat="1" ht="16" customHeight="1">
      <c r="B39" s="38" t="s">
        <v>85</v>
      </c>
      <c r="C39" s="51">
        <v>227</v>
      </c>
      <c r="D39" s="51">
        <v>22475</v>
      </c>
      <c r="E39" s="51">
        <v>22072</v>
      </c>
      <c r="F39" s="51">
        <v>6689</v>
      </c>
      <c r="G39" s="53">
        <f t="shared" ref="G39:G44" si="6">SUM(C39:F39)</f>
        <v>51463</v>
      </c>
      <c r="H39" s="51">
        <v>0</v>
      </c>
      <c r="I39" s="51">
        <v>0</v>
      </c>
      <c r="J39" s="53">
        <f>SUM(H39:I39)</f>
        <v>0</v>
      </c>
      <c r="K39" s="41">
        <f>G39+J39</f>
        <v>51463</v>
      </c>
      <c r="M39" s="54">
        <v>51463</v>
      </c>
      <c r="N39" s="54">
        <f>M39-K39</f>
        <v>0</v>
      </c>
    </row>
    <row r="40" spans="2:19" s="37" customFormat="1" ht="16" customHeight="1">
      <c r="B40" s="38" t="s">
        <v>88</v>
      </c>
      <c r="C40" s="51">
        <v>2459</v>
      </c>
      <c r="D40" s="51">
        <v>3813</v>
      </c>
      <c r="E40" s="51">
        <v>3404</v>
      </c>
      <c r="F40" s="51">
        <v>5503</v>
      </c>
      <c r="G40" s="53">
        <f t="shared" si="6"/>
        <v>15179</v>
      </c>
      <c r="H40" s="51">
        <v>1264</v>
      </c>
      <c r="I40" s="51">
        <v>0</v>
      </c>
      <c r="J40" s="53">
        <f>SUM(H40:I40)</f>
        <v>1264</v>
      </c>
      <c r="K40" s="41">
        <f>G40+J40</f>
        <v>16443</v>
      </c>
      <c r="M40" s="54">
        <v>16443</v>
      </c>
      <c r="N40" s="54">
        <f>M40-K40</f>
        <v>0</v>
      </c>
    </row>
    <row r="41" spans="2:19" s="37" customFormat="1" ht="16" customHeight="1">
      <c r="B41" s="38" t="s">
        <v>86</v>
      </c>
      <c r="C41" s="51">
        <v>0</v>
      </c>
      <c r="D41" s="51">
        <v>1702</v>
      </c>
      <c r="E41" s="51">
        <v>1492</v>
      </c>
      <c r="F41" s="51">
        <v>633</v>
      </c>
      <c r="G41" s="53">
        <f t="shared" si="6"/>
        <v>3827</v>
      </c>
      <c r="H41" s="40"/>
      <c r="I41" s="40"/>
      <c r="J41" s="40"/>
      <c r="K41" s="41">
        <f>G41</f>
        <v>3827</v>
      </c>
    </row>
    <row r="42" spans="2:19" s="37" customFormat="1" ht="16" customHeight="1">
      <c r="B42" s="38" t="s">
        <v>62</v>
      </c>
      <c r="C42" s="51">
        <v>187</v>
      </c>
      <c r="D42" s="51">
        <v>2544</v>
      </c>
      <c r="E42" s="51">
        <v>1402</v>
      </c>
      <c r="F42" s="51">
        <v>0</v>
      </c>
      <c r="G42" s="53">
        <f t="shared" si="6"/>
        <v>4133</v>
      </c>
      <c r="H42" s="40"/>
      <c r="I42" s="40"/>
      <c r="J42" s="40"/>
      <c r="K42" s="41">
        <f>G42</f>
        <v>4133</v>
      </c>
    </row>
    <row r="43" spans="2:19" s="37" customFormat="1" ht="16" customHeight="1">
      <c r="B43" s="38" t="s">
        <v>63</v>
      </c>
      <c r="C43" s="51">
        <v>0</v>
      </c>
      <c r="D43" s="51">
        <v>0</v>
      </c>
      <c r="E43" s="51">
        <v>0</v>
      </c>
      <c r="F43" s="51">
        <v>14009</v>
      </c>
      <c r="G43" s="53">
        <f t="shared" si="6"/>
        <v>14009</v>
      </c>
      <c r="H43" s="40"/>
      <c r="I43" s="40"/>
      <c r="J43" s="40"/>
      <c r="K43" s="41">
        <f>G43</f>
        <v>14009</v>
      </c>
      <c r="M43" s="30" t="str">
        <f>IF(OR(SUM(C43:E43)&gt;P13, F43&gt;F13), "FAIL", "PASS")</f>
        <v>PASS</v>
      </c>
      <c r="N43" s="25"/>
    </row>
    <row r="44" spans="2:19" s="37" customFormat="1" ht="16" customHeight="1">
      <c r="B44" s="38" t="s">
        <v>64</v>
      </c>
      <c r="C44" s="51">
        <v>0</v>
      </c>
      <c r="D44" s="51">
        <v>95</v>
      </c>
      <c r="E44" s="51">
        <v>39</v>
      </c>
      <c r="F44" s="51">
        <v>0</v>
      </c>
      <c r="G44" s="53">
        <f t="shared" si="6"/>
        <v>134</v>
      </c>
      <c r="H44" s="40"/>
      <c r="I44" s="40"/>
      <c r="J44" s="40"/>
      <c r="K44" s="41">
        <f>G44</f>
        <v>134</v>
      </c>
      <c r="M44" s="62"/>
    </row>
    <row r="45" spans="2:19" s="1" customFormat="1" ht="6" customHeight="1">
      <c r="B45" s="24"/>
      <c r="C45" s="23"/>
      <c r="D45" s="23"/>
      <c r="E45" s="23"/>
      <c r="F45" s="23"/>
      <c r="G45" s="23"/>
      <c r="H45" s="23"/>
      <c r="I45" s="23"/>
      <c r="J45" s="23"/>
      <c r="K45" s="23"/>
      <c r="L45" s="23"/>
      <c r="M45" s="23"/>
      <c r="N45" s="29"/>
      <c r="O45" s="12"/>
    </row>
    <row r="46" spans="2:19" s="1" customFormat="1" ht="16" customHeight="1">
      <c r="B46" s="27" t="s">
        <v>45</v>
      </c>
      <c r="C46" s="28"/>
      <c r="D46" s="23"/>
      <c r="E46" s="23"/>
      <c r="F46" s="23"/>
      <c r="G46" s="23"/>
      <c r="H46" s="23"/>
      <c r="I46" s="23"/>
      <c r="J46" s="23"/>
      <c r="K46" s="23"/>
      <c r="L46" s="23"/>
      <c r="M46" s="26"/>
      <c r="N46" s="23"/>
      <c r="O46" s="23"/>
    </row>
    <row r="47" spans="2:19" s="37" customFormat="1" ht="16" customHeight="1">
      <c r="B47" s="38" t="s">
        <v>62</v>
      </c>
      <c r="C47" s="51">
        <v>0</v>
      </c>
      <c r="D47" s="51">
        <v>-592</v>
      </c>
      <c r="E47" s="51">
        <v>-623</v>
      </c>
      <c r="F47" s="51">
        <v>0</v>
      </c>
      <c r="G47" s="53">
        <f>SUM(C47:F47)</f>
        <v>-1215</v>
      </c>
      <c r="H47" s="40"/>
      <c r="I47" s="40"/>
      <c r="J47" s="40"/>
      <c r="K47" s="41">
        <f>G47</f>
        <v>-1215</v>
      </c>
      <c r="M47" s="30" t="s">
        <v>142</v>
      </c>
      <c r="N47" s="25"/>
    </row>
    <row r="48" spans="2:19" s="1" customFormat="1" ht="6" customHeight="1">
      <c r="B48" s="24"/>
      <c r="C48" s="23"/>
      <c r="D48" s="23"/>
      <c r="E48" s="23"/>
      <c r="F48" s="23"/>
      <c r="G48" s="23"/>
      <c r="H48" s="23"/>
      <c r="I48" s="23"/>
      <c r="J48" s="23"/>
      <c r="K48" s="23"/>
      <c r="L48" s="23"/>
      <c r="M48" s="23"/>
      <c r="N48" s="29"/>
      <c r="O48" s="12"/>
    </row>
    <row r="49" spans="2:20" s="1" customFormat="1" ht="16" customHeight="1">
      <c r="B49" s="27" t="s">
        <v>65</v>
      </c>
      <c r="C49" s="28"/>
      <c r="D49" s="23"/>
      <c r="E49" s="23"/>
      <c r="F49" s="23"/>
      <c r="G49" s="23"/>
      <c r="H49" s="23"/>
      <c r="I49" s="23"/>
      <c r="J49" s="23"/>
      <c r="K49" s="23"/>
      <c r="L49" s="23"/>
      <c r="M49" s="26"/>
      <c r="N49" s="23"/>
      <c r="O49" s="23"/>
    </row>
    <row r="50" spans="2:20" s="37" customFormat="1" ht="16" customHeight="1">
      <c r="B50" s="38" t="s">
        <v>66</v>
      </c>
      <c r="C50" s="51">
        <v>0</v>
      </c>
      <c r="D50" s="51">
        <v>954</v>
      </c>
      <c r="E50" s="51">
        <v>388</v>
      </c>
      <c r="F50" s="51">
        <v>0</v>
      </c>
      <c r="G50" s="53">
        <f>SUM(C50:F50)</f>
        <v>1342</v>
      </c>
      <c r="H50" s="40"/>
      <c r="I50" s="40"/>
      <c r="J50" s="40"/>
      <c r="K50" s="41">
        <f>G50</f>
        <v>1342</v>
      </c>
      <c r="M50" s="30" t="str">
        <f>IF(AND(G44&gt;0, G50=0), "FAIL", "PASS")</f>
        <v>PASS</v>
      </c>
    </row>
    <row r="51" spans="2:20" s="37" customFormat="1" ht="16" customHeight="1">
      <c r="B51" s="46" t="s">
        <v>72</v>
      </c>
      <c r="C51" s="63" t="e">
        <f>(C44*1000)/C50</f>
        <v>#DIV/0!</v>
      </c>
      <c r="D51" s="63">
        <f>(D44*1000)/D50</f>
        <v>99.580712788259959</v>
      </c>
      <c r="E51" s="63">
        <f>(E44*1000)/E50</f>
        <v>100.51546391752578</v>
      </c>
      <c r="F51" s="63" t="e">
        <f>(F44*1000)/F50</f>
        <v>#DIV/0!</v>
      </c>
      <c r="G51" s="64">
        <f>(G44*1000)/G50</f>
        <v>99.850968703427725</v>
      </c>
      <c r="H51" s="40"/>
      <c r="I51" s="40"/>
      <c r="J51" s="40"/>
      <c r="K51" s="66">
        <f>(K44*1000)/K50</f>
        <v>99.850968703427725</v>
      </c>
    </row>
    <row r="52" spans="2:20" s="37" customFormat="1" ht="16" customHeight="1">
      <c r="B52" s="38" t="s">
        <v>67</v>
      </c>
      <c r="C52" s="51">
        <v>50843</v>
      </c>
      <c r="D52" s="51">
        <v>434499</v>
      </c>
      <c r="E52" s="51">
        <v>41763</v>
      </c>
      <c r="F52" s="51">
        <v>0</v>
      </c>
      <c r="G52" s="53">
        <f>SUM(C52:F52)</f>
        <v>527105</v>
      </c>
      <c r="H52" s="40"/>
      <c r="I52" s="40"/>
      <c r="J52" s="40"/>
      <c r="K52" s="41">
        <f>G52</f>
        <v>527105</v>
      </c>
    </row>
    <row r="53" spans="2:20" s="37" customFormat="1" ht="16" customHeight="1">
      <c r="B53" s="38" t="s">
        <v>87</v>
      </c>
      <c r="C53" s="51">
        <v>0</v>
      </c>
      <c r="D53" s="51">
        <v>257416</v>
      </c>
      <c r="E53" s="51">
        <v>259711</v>
      </c>
      <c r="F53" s="51">
        <v>0</v>
      </c>
      <c r="G53" s="53">
        <f>SUM(C53:F53)</f>
        <v>517127</v>
      </c>
      <c r="H53" s="40"/>
      <c r="I53" s="40"/>
      <c r="J53" s="40"/>
      <c r="K53" s="41">
        <f>G53</f>
        <v>517127</v>
      </c>
    </row>
    <row r="54" spans="2:20" s="37" customFormat="1" ht="16" customHeight="1">
      <c r="B54" s="52" t="s">
        <v>68</v>
      </c>
      <c r="C54" s="53">
        <f>SUM(C52:C53)</f>
        <v>50843</v>
      </c>
      <c r="D54" s="53">
        <f>SUM(D52:D53)</f>
        <v>691915</v>
      </c>
      <c r="E54" s="53">
        <f>SUM(E52:E53)</f>
        <v>301474</v>
      </c>
      <c r="F54" s="53">
        <f>SUM(F52:F53)</f>
        <v>0</v>
      </c>
      <c r="G54" s="53">
        <f>SUM(G52:G53)</f>
        <v>1044232</v>
      </c>
      <c r="H54" s="40"/>
      <c r="I54" s="40"/>
      <c r="J54" s="40"/>
      <c r="K54" s="41">
        <f>SUM(K52:K53)</f>
        <v>1044232</v>
      </c>
      <c r="M54" s="30" t="str">
        <f>IF(AND(G42&gt;0, G54=0), "FAIL", "PASS")</f>
        <v>PASS</v>
      </c>
    </row>
    <row r="55" spans="2:20" s="37" customFormat="1" ht="16" customHeight="1">
      <c r="B55" s="46" t="s">
        <v>73</v>
      </c>
      <c r="C55" s="63">
        <f>(C42*1000)/C54</f>
        <v>3.6779891037114254</v>
      </c>
      <c r="D55" s="63">
        <f>(D42*1000)/D54</f>
        <v>3.6767522022213712</v>
      </c>
      <c r="E55" s="63">
        <f>(E42*1000)/E54</f>
        <v>4.6504839554986503</v>
      </c>
      <c r="F55" s="63" t="e">
        <f>(F42*1000)/F54</f>
        <v>#DIV/0!</v>
      </c>
      <c r="G55" s="64">
        <f>(G42*1000)/G54</f>
        <v>3.9579327199319692</v>
      </c>
      <c r="H55" s="40"/>
      <c r="I55" s="40"/>
      <c r="J55" s="40"/>
      <c r="K55" s="66">
        <f>(K42*1000)/K54</f>
        <v>3.9579327199319692</v>
      </c>
    </row>
    <row r="56" spans="2:20" s="37" customFormat="1" ht="12.75" customHeight="1"/>
    <row r="57" spans="2:20" s="13" customFormat="1" ht="18" customHeight="1">
      <c r="B57" s="14" t="s">
        <v>8</v>
      </c>
      <c r="C57" s="15"/>
      <c r="D57" s="15"/>
      <c r="F57" s="15"/>
      <c r="M57" s="15"/>
      <c r="N57" s="15"/>
      <c r="P57" s="15"/>
      <c r="Q57" s="15"/>
      <c r="T57" s="15"/>
    </row>
    <row r="58" spans="2:20" s="10" customFormat="1" ht="16" customHeight="1">
      <c r="B58" s="91" t="s">
        <v>160</v>
      </c>
      <c r="C58" s="91"/>
      <c r="D58" s="91"/>
      <c r="E58" s="91"/>
      <c r="F58" s="91"/>
      <c r="G58" s="91"/>
      <c r="H58" s="91"/>
      <c r="I58" s="91"/>
      <c r="J58" s="91"/>
      <c r="K58" s="91"/>
      <c r="L58" s="48"/>
      <c r="M58" s="49"/>
      <c r="N58" s="49"/>
      <c r="O58" s="49"/>
      <c r="P58" s="49"/>
      <c r="Q58" s="49"/>
      <c r="S58" s="49"/>
      <c r="T58" s="49"/>
    </row>
    <row r="59" spans="2:20" s="10" customFormat="1" ht="16" customHeight="1">
      <c r="B59" s="91"/>
      <c r="C59" s="91"/>
      <c r="D59" s="91"/>
      <c r="E59" s="91"/>
      <c r="F59" s="91"/>
      <c r="G59" s="91"/>
      <c r="H59" s="91"/>
      <c r="I59" s="91"/>
      <c r="J59" s="91"/>
      <c r="K59" s="91"/>
      <c r="L59" s="49"/>
      <c r="M59" s="49"/>
      <c r="N59" s="49"/>
      <c r="O59" s="49"/>
      <c r="P59" s="49"/>
      <c r="Q59" s="49"/>
      <c r="S59" s="49"/>
      <c r="T59" s="49"/>
    </row>
    <row r="60" spans="2:20" s="10" customFormat="1" ht="16" customHeight="1">
      <c r="B60" s="91"/>
      <c r="C60" s="91"/>
      <c r="D60" s="91"/>
      <c r="E60" s="91"/>
      <c r="F60" s="91"/>
      <c r="G60" s="91"/>
      <c r="H60" s="91"/>
      <c r="I60" s="91"/>
      <c r="J60" s="91"/>
      <c r="K60" s="91"/>
      <c r="L60" s="49"/>
      <c r="M60" s="49"/>
      <c r="N60" s="49"/>
      <c r="O60" s="49"/>
      <c r="P60" s="49"/>
      <c r="Q60" s="49"/>
      <c r="S60" s="49"/>
      <c r="T60" s="49"/>
    </row>
    <row r="61" spans="2:20" s="10" customFormat="1" ht="16" customHeight="1">
      <c r="B61" s="91"/>
      <c r="C61" s="91"/>
      <c r="D61" s="91"/>
      <c r="E61" s="91"/>
      <c r="F61" s="91"/>
      <c r="G61" s="91"/>
      <c r="H61" s="91"/>
      <c r="I61" s="91"/>
      <c r="J61" s="91"/>
      <c r="K61" s="91"/>
      <c r="L61" s="49"/>
      <c r="M61" s="49"/>
      <c r="N61" s="49"/>
      <c r="O61" s="49"/>
      <c r="P61" s="49"/>
      <c r="Q61" s="49"/>
      <c r="S61" s="49"/>
      <c r="T61" s="49"/>
    </row>
    <row r="62" spans="2:20" s="10" customFormat="1" ht="16" customHeight="1">
      <c r="B62" s="91"/>
      <c r="C62" s="91"/>
      <c r="D62" s="91"/>
      <c r="E62" s="91"/>
      <c r="F62" s="91"/>
      <c r="G62" s="91"/>
      <c r="H62" s="91"/>
      <c r="I62" s="91"/>
      <c r="J62" s="91"/>
      <c r="K62" s="91"/>
      <c r="L62" s="49"/>
      <c r="M62" s="49"/>
      <c r="N62" s="49"/>
      <c r="O62" s="49"/>
      <c r="P62" s="49"/>
      <c r="Q62" s="49"/>
      <c r="S62" s="49"/>
      <c r="T62" s="49"/>
    </row>
    <row r="63" spans="2:20" s="10" customFormat="1" ht="16" customHeight="1">
      <c r="B63" s="91"/>
      <c r="C63" s="91"/>
      <c r="D63" s="91"/>
      <c r="E63" s="91"/>
      <c r="F63" s="91"/>
      <c r="G63" s="91"/>
      <c r="H63" s="91"/>
      <c r="I63" s="91"/>
      <c r="J63" s="91"/>
      <c r="K63" s="91"/>
      <c r="L63" s="49"/>
      <c r="M63" s="49"/>
      <c r="N63" s="49"/>
      <c r="O63" s="49"/>
      <c r="P63" s="49"/>
      <c r="Q63" s="49"/>
      <c r="S63" s="49"/>
      <c r="T63" s="49"/>
    </row>
    <row r="64" spans="2:20" s="10" customFormat="1" ht="16" customHeight="1">
      <c r="B64" s="91"/>
      <c r="C64" s="91"/>
      <c r="D64" s="91"/>
      <c r="E64" s="91"/>
      <c r="F64" s="91"/>
      <c r="G64" s="91"/>
      <c r="H64" s="91"/>
      <c r="I64" s="91"/>
      <c r="J64" s="91"/>
      <c r="K64" s="91"/>
      <c r="L64" s="49"/>
      <c r="M64" s="49"/>
      <c r="N64" s="49"/>
      <c r="O64" s="49"/>
      <c r="P64" s="49"/>
      <c r="Q64" s="49"/>
      <c r="S64" s="49"/>
      <c r="T64" s="49"/>
    </row>
    <row r="65" spans="2:20" s="10" customFormat="1" ht="16" customHeight="1">
      <c r="B65" s="91"/>
      <c r="C65" s="91"/>
      <c r="D65" s="91"/>
      <c r="E65" s="91"/>
      <c r="F65" s="91"/>
      <c r="G65" s="91"/>
      <c r="H65" s="91"/>
      <c r="I65" s="91"/>
      <c r="J65" s="91"/>
      <c r="K65" s="91"/>
      <c r="L65" s="49"/>
      <c r="M65" s="49"/>
      <c r="N65" s="49"/>
      <c r="O65" s="49"/>
      <c r="P65" s="49"/>
      <c r="Q65" s="49"/>
      <c r="S65" s="49"/>
      <c r="T65" s="49"/>
    </row>
    <row r="66" spans="2:20" s="10" customFormat="1" ht="16" customHeight="1">
      <c r="B66" s="91"/>
      <c r="C66" s="91"/>
      <c r="D66" s="91"/>
      <c r="E66" s="91"/>
      <c r="F66" s="91"/>
      <c r="G66" s="91"/>
      <c r="H66" s="91"/>
      <c r="I66" s="91"/>
      <c r="J66" s="91"/>
      <c r="K66" s="91"/>
      <c r="L66" s="49"/>
      <c r="M66" s="49"/>
      <c r="N66" s="49"/>
      <c r="O66" s="49"/>
      <c r="P66" s="49"/>
      <c r="Q66" s="49"/>
      <c r="S66" s="49"/>
      <c r="T66" s="49"/>
    </row>
    <row r="67" spans="2:20" s="10" customFormat="1" ht="16" customHeight="1">
      <c r="B67" s="91"/>
      <c r="C67" s="91"/>
      <c r="D67" s="91"/>
      <c r="E67" s="91"/>
      <c r="F67" s="91"/>
      <c r="G67" s="91"/>
      <c r="H67" s="91"/>
      <c r="I67" s="91"/>
      <c r="J67" s="91"/>
      <c r="K67" s="91"/>
      <c r="L67" s="49"/>
      <c r="M67" s="49"/>
      <c r="N67" s="49"/>
      <c r="O67" s="49"/>
      <c r="P67" s="49"/>
      <c r="Q67" s="49"/>
      <c r="S67" s="49"/>
      <c r="T67" s="49"/>
    </row>
    <row r="68" spans="2:20" s="10" customFormat="1" ht="16" customHeight="1">
      <c r="B68" s="91"/>
      <c r="C68" s="91"/>
      <c r="D68" s="91"/>
      <c r="E68" s="91"/>
      <c r="F68" s="91"/>
      <c r="G68" s="91"/>
      <c r="H68" s="91"/>
      <c r="I68" s="91"/>
      <c r="J68" s="91"/>
      <c r="K68" s="91"/>
      <c r="L68" s="49"/>
      <c r="M68" s="49"/>
      <c r="N68" s="49"/>
      <c r="O68" s="49"/>
      <c r="P68" s="49"/>
      <c r="Q68" s="49"/>
      <c r="S68" s="49"/>
      <c r="T68" s="49"/>
    </row>
    <row r="69" spans="2:20" s="10" customFormat="1" ht="16" customHeight="1">
      <c r="B69" s="91"/>
      <c r="C69" s="91"/>
      <c r="D69" s="91"/>
      <c r="E69" s="91"/>
      <c r="F69" s="91"/>
      <c r="G69" s="91"/>
      <c r="H69" s="91"/>
      <c r="I69" s="91"/>
      <c r="J69" s="91"/>
      <c r="K69" s="91"/>
      <c r="L69" s="48"/>
      <c r="M69" s="49"/>
      <c r="N69" s="49"/>
      <c r="O69" s="49"/>
      <c r="P69" s="49"/>
      <c r="Q69" s="49"/>
      <c r="S69" s="49"/>
      <c r="T69" s="49"/>
    </row>
    <row r="70" spans="2:20">
      <c r="N70" s="50"/>
      <c r="P70" s="50"/>
      <c r="T70" s="50"/>
    </row>
  </sheetData>
  <mergeCells count="13">
    <mergeCell ref="R6:R7"/>
    <mergeCell ref="T6:T7"/>
    <mergeCell ref="C1:D1"/>
    <mergeCell ref="C3:D3"/>
    <mergeCell ref="F3:G3"/>
    <mergeCell ref="C6:G6"/>
    <mergeCell ref="H6:J6"/>
    <mergeCell ref="K6:K7"/>
    <mergeCell ref="B58:K69"/>
    <mergeCell ref="M6:M7"/>
    <mergeCell ref="N6:N7"/>
    <mergeCell ref="P6:P7"/>
    <mergeCell ref="Q6:Q7"/>
  </mergeCells>
  <conditionalFormatting sqref="C3:E3">
    <cfRule type="expression" dxfId="111" priority="2">
      <formula>$E$3&lt;&gt;0</formula>
    </cfRule>
  </conditionalFormatting>
  <conditionalFormatting sqref="C29:K29 P29:R29">
    <cfRule type="expression" dxfId="110" priority="5">
      <formula>AND(ABS(C13-C29)&gt;500, ABS((C13-C29)/C29)&gt;0.1)</formula>
    </cfRule>
  </conditionalFormatting>
  <conditionalFormatting sqref="C30:K30 P30:R30">
    <cfRule type="expression" dxfId="109" priority="6">
      <formula>AND(ABS(C22-C30)&gt;500, ABS((C22-C30)/C30)&gt;0.1)</formula>
    </cfRule>
  </conditionalFormatting>
  <conditionalFormatting sqref="C31:K31 P31:R31">
    <cfRule type="expression" dxfId="108" priority="7">
      <formula>AND(ABS(C26-C31)&gt;500, ABS((C26-C31)/C31)&gt;0.1)</formula>
    </cfRule>
  </conditionalFormatting>
  <conditionalFormatting sqref="M9:N9 M11:N13 M18:N18 M20:N22 M26:N26 M39:N40">
    <cfRule type="expression" dxfId="107" priority="4">
      <formula>$N9&lt;&gt;0</formula>
    </cfRule>
  </conditionalFormatting>
  <conditionalFormatting sqref="M6:N7">
    <cfRule type="expression" dxfId="106" priority="3">
      <formula>SUM($N$9:$N$40)&lt;&gt;0</formula>
    </cfRule>
  </conditionalFormatting>
  <conditionalFormatting sqref="T9 T11:T12 T18 T20:T21 M36 M43 M47 M50 M54">
    <cfRule type="cellIs" dxfId="105" priority="8" operator="equal">
      <formula>"FAIL"</formula>
    </cfRule>
  </conditionalFormatting>
  <conditionalFormatting sqref="C9:F9 H9:I9 P9:Q9 C11:F12 H11:I12 P11:Q12 C18:F18 C20:F21 H18:I18 H20:I21 P18:Q18 P20:Q21 C36:E36 C39:F44 H39:I40 C47:F47 C50:F50 C52:F53">
    <cfRule type="expression" dxfId="104" priority="1">
      <formula>VLOOKUP($B$3,#REF!, 7, FALSE)="No"</formula>
    </cfRule>
  </conditionalFormatting>
  <dataValidations count="4">
    <dataValidation type="list" allowBlank="1" showInputMessage="1" showErrorMessage="1" sqref="H3" xr:uid="{00000000-0002-0000-1500-000000000000}">
      <formula1>#REF!</formula1>
    </dataValidation>
    <dataValidation type="whole" errorStyle="warning" operator="greaterThanOrEqual" allowBlank="1" showErrorMessage="1" errorTitle="WARNING" error="This figure must be entered as a positive whole number. Please ensure the figure you have entered is correct." sqref="C50:F50 C52:F53" xr:uid="{00000000-0002-0000-1500-000001000000}">
      <formula1>0</formula1>
    </dataValidation>
    <dataValidation type="whole" errorStyle="warning" operator="lessThanOrEqual" allowBlank="1" showErrorMessage="1" errorTitle="WARNING: Check signage" error="Income must be entered as a negative whole number. Please ensure that the figure you have entered is correct." sqref="C11:F11 H11:I11 P11:Q11 C18:F18 H18:I18 P18:Q18 C20:F21 H20:I21 P20:Q21 C47:F47" xr:uid="{00000000-0002-0000-1500-000002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F9 H9:I9 P9:Q9 C12:F12 H12:I12 P12:Q12 C36:E36 C39:F44 H39:I40" xr:uid="{00000000-0002-0000-1500-000003000000}">
      <formula1>0</formula1>
    </dataValidation>
  </dataValidations>
  <pageMargins left="0.7" right="0.7" top="0.75" bottom="0.75" header="0.3" footer="0.3"/>
  <pageSetup paperSize="9" scale="53" fitToHeight="0" orientation="landscape" r:id="rId1"/>
  <rowBreaks count="1" manualBreakCount="1">
    <brk id="56" max="19"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tabColor rgb="FF8DB4E2"/>
    <pageSetUpPr fitToPage="1"/>
  </sheetPr>
  <dimension ref="B1:V70"/>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4" customWidth="1"/>
    <col min="2" max="2" width="53.453125" style="34" customWidth="1"/>
    <col min="3" max="4" width="13.453125" style="34" customWidth="1"/>
    <col min="5" max="5" width="12.81640625" style="34" customWidth="1"/>
    <col min="6" max="6" width="10.7265625" style="34" customWidth="1"/>
    <col min="7" max="7" width="11.1796875" style="34" customWidth="1"/>
    <col min="8" max="9" width="12.453125" style="34" customWidth="1"/>
    <col min="10" max="10" width="13" style="34" customWidth="1"/>
    <col min="11" max="11" width="13.26953125" style="34" customWidth="1"/>
    <col min="12" max="12" width="3.26953125" style="34" customWidth="1"/>
    <col min="13" max="14" width="10.81640625" style="34" customWidth="1"/>
    <col min="15" max="15" width="3.26953125" style="34" customWidth="1"/>
    <col min="16" max="17" width="11.1796875" style="34" customWidth="1"/>
    <col min="18" max="18" width="10" style="34" customWidth="1"/>
    <col min="19" max="19" width="3.26953125" style="34" customWidth="1"/>
    <col min="20" max="20" width="10.81640625" style="34" customWidth="1"/>
    <col min="21" max="16384" width="9.1796875" style="34"/>
  </cols>
  <sheetData>
    <row r="1" spans="2:20" s="1" customFormat="1" ht="20.149999999999999" customHeight="1">
      <c r="B1" s="2" t="s">
        <v>0</v>
      </c>
      <c r="C1" s="99"/>
      <c r="D1" s="99"/>
      <c r="F1" s="11"/>
      <c r="G1" s="11"/>
      <c r="H1" s="11"/>
      <c r="I1" s="11"/>
      <c r="J1" s="11"/>
    </row>
    <row r="2" spans="2:20" s="1" customFormat="1" ht="20.149999999999999" customHeight="1">
      <c r="B2" s="2" t="s">
        <v>89</v>
      </c>
    </row>
    <row r="3" spans="2:20" s="1" customFormat="1" ht="20.149999999999999" customHeight="1">
      <c r="B3" s="3" t="s">
        <v>75</v>
      </c>
      <c r="C3" s="100" t="s">
        <v>1</v>
      </c>
      <c r="D3" s="100"/>
      <c r="E3" s="4">
        <f>COUNT(N9:N40)-COUNTIF(N9:N40,"=0")+COUNTIF(T9:T21,"FAIL")+COUNTIF(M36:M54,"FAIL")</f>
        <v>0</v>
      </c>
      <c r="F3" s="101" t="s">
        <v>2</v>
      </c>
      <c r="G3" s="101"/>
      <c r="H3" s="5" t="s">
        <v>3</v>
      </c>
    </row>
    <row r="4" spans="2:20" s="6" customFormat="1" ht="12.75" customHeight="1">
      <c r="B4" s="7"/>
      <c r="C4" s="8"/>
      <c r="K4" s="9"/>
      <c r="L4" s="9"/>
      <c r="O4" s="9"/>
      <c r="P4" s="9"/>
      <c r="Q4" s="9"/>
      <c r="S4" s="9"/>
    </row>
    <row r="5" spans="2:20" s="6" customFormat="1" ht="12.75" customHeight="1">
      <c r="B5" s="7"/>
      <c r="C5" s="8"/>
      <c r="K5" s="9" t="s">
        <v>4</v>
      </c>
      <c r="L5" s="9"/>
      <c r="O5" s="9"/>
      <c r="P5" s="9"/>
      <c r="Q5" s="9"/>
      <c r="S5" s="9"/>
    </row>
    <row r="6" spans="2:20" ht="18" customHeight="1">
      <c r="B6" s="32" t="s">
        <v>12</v>
      </c>
      <c r="C6" s="102" t="s">
        <v>47</v>
      </c>
      <c r="D6" s="103"/>
      <c r="E6" s="103"/>
      <c r="F6" s="103"/>
      <c r="G6" s="104"/>
      <c r="H6" s="105" t="s">
        <v>48</v>
      </c>
      <c r="I6" s="106"/>
      <c r="J6" s="107"/>
      <c r="K6" s="97" t="s">
        <v>49</v>
      </c>
      <c r="L6" s="33"/>
      <c r="M6" s="92" t="s">
        <v>43</v>
      </c>
      <c r="N6" s="92" t="s">
        <v>5</v>
      </c>
      <c r="O6" s="33"/>
      <c r="P6" s="93" t="s">
        <v>59</v>
      </c>
      <c r="Q6" s="95" t="s">
        <v>60</v>
      </c>
      <c r="R6" s="97" t="s">
        <v>54</v>
      </c>
      <c r="S6" s="33"/>
      <c r="T6" s="92" t="s">
        <v>61</v>
      </c>
    </row>
    <row r="7" spans="2:20" ht="51" customHeight="1">
      <c r="B7" s="35" t="s">
        <v>13</v>
      </c>
      <c r="C7" s="68" t="s">
        <v>50</v>
      </c>
      <c r="D7" s="68" t="s">
        <v>51</v>
      </c>
      <c r="E7" s="68" t="s">
        <v>52</v>
      </c>
      <c r="F7" s="68" t="s">
        <v>53</v>
      </c>
      <c r="G7" s="67" t="s">
        <v>54</v>
      </c>
      <c r="H7" s="68" t="s">
        <v>55</v>
      </c>
      <c r="I7" s="68" t="s">
        <v>56</v>
      </c>
      <c r="J7" s="67" t="s">
        <v>57</v>
      </c>
      <c r="K7" s="108"/>
      <c r="L7" s="33"/>
      <c r="M7" s="92"/>
      <c r="N7" s="92"/>
      <c r="O7" s="33"/>
      <c r="P7" s="94"/>
      <c r="Q7" s="96"/>
      <c r="R7" s="98"/>
      <c r="S7" s="33"/>
      <c r="T7" s="92"/>
    </row>
    <row r="8" spans="2:20" s="37" customFormat="1" ht="16" customHeight="1">
      <c r="B8" s="36" t="s">
        <v>46</v>
      </c>
    </row>
    <row r="9" spans="2:20" s="37" customFormat="1" ht="16" customHeight="1">
      <c r="B9" s="38" t="s">
        <v>44</v>
      </c>
      <c r="C9" s="51">
        <v>127</v>
      </c>
      <c r="D9" s="51">
        <v>1125</v>
      </c>
      <c r="E9" s="51">
        <v>1031</v>
      </c>
      <c r="F9" s="51">
        <v>171</v>
      </c>
      <c r="G9" s="53">
        <f>SUM(C9:F9)</f>
        <v>2454</v>
      </c>
      <c r="H9" s="51">
        <v>124</v>
      </c>
      <c r="I9" s="51">
        <v>0</v>
      </c>
      <c r="J9" s="53">
        <f>SUM(H9:I9)</f>
        <v>124</v>
      </c>
      <c r="K9" s="41">
        <f>SUM(G9,J9)</f>
        <v>2578</v>
      </c>
      <c r="M9" s="54">
        <v>2578</v>
      </c>
      <c r="N9" s="54">
        <f>M9-K9</f>
        <v>0</v>
      </c>
      <c r="P9" s="51">
        <v>0</v>
      </c>
      <c r="Q9" s="51">
        <v>2454</v>
      </c>
      <c r="R9" s="41">
        <f>SUM(P9:Q9)</f>
        <v>2454</v>
      </c>
      <c r="T9" s="57" t="str">
        <f>IF(R9=G9, "PASS", "FAIL")</f>
        <v>PASS</v>
      </c>
    </row>
    <row r="10" spans="2:20" s="37" customFormat="1" ht="16" customHeight="1">
      <c r="B10" s="38" t="s">
        <v>83</v>
      </c>
      <c r="C10" s="40"/>
      <c r="D10" s="40"/>
      <c r="E10" s="40"/>
      <c r="F10" s="40"/>
      <c r="G10" s="40"/>
      <c r="H10" s="40"/>
      <c r="I10" s="40"/>
      <c r="J10" s="40"/>
      <c r="K10" s="40"/>
      <c r="M10" s="55"/>
      <c r="N10" s="56"/>
      <c r="P10" s="40"/>
      <c r="Q10" s="40"/>
      <c r="R10" s="39"/>
      <c r="T10" s="60"/>
    </row>
    <row r="11" spans="2:20" s="37" customFormat="1" ht="16" customHeight="1">
      <c r="B11" s="38" t="s">
        <v>79</v>
      </c>
      <c r="C11" s="51">
        <v>-49</v>
      </c>
      <c r="D11" s="51">
        <v>-70</v>
      </c>
      <c r="E11" s="51">
        <v>-82</v>
      </c>
      <c r="F11" s="51">
        <v>0</v>
      </c>
      <c r="G11" s="53">
        <f>SUM(C11:F11)</f>
        <v>-201</v>
      </c>
      <c r="H11" s="51">
        <v>-10</v>
      </c>
      <c r="I11" s="51">
        <v>0</v>
      </c>
      <c r="J11" s="53">
        <f>SUM(H11:I11)</f>
        <v>-10</v>
      </c>
      <c r="K11" s="41">
        <f>SUM(G11,J11)</f>
        <v>-211</v>
      </c>
      <c r="M11" s="54">
        <v>-211</v>
      </c>
      <c r="N11" s="54">
        <f>M11-K11</f>
        <v>0</v>
      </c>
      <c r="P11" s="51">
        <v>0</v>
      </c>
      <c r="Q11" s="51">
        <v>-201</v>
      </c>
      <c r="R11" s="41">
        <f>SUM(P11:Q11)</f>
        <v>-201</v>
      </c>
      <c r="T11" s="57" t="str">
        <f>IF(R11=G11, "PASS", "FAIL")</f>
        <v>PASS</v>
      </c>
    </row>
    <row r="12" spans="2:20" s="37" customFormat="1" ht="16" customHeight="1">
      <c r="B12" s="38" t="s">
        <v>80</v>
      </c>
      <c r="C12" s="51">
        <v>4236</v>
      </c>
      <c r="D12" s="51">
        <v>18261</v>
      </c>
      <c r="E12" s="51">
        <v>17363</v>
      </c>
      <c r="F12" s="51">
        <v>4811</v>
      </c>
      <c r="G12" s="53">
        <f>SUM(C12:F12)</f>
        <v>44671</v>
      </c>
      <c r="H12" s="51">
        <v>683</v>
      </c>
      <c r="I12" s="51">
        <v>81</v>
      </c>
      <c r="J12" s="53">
        <f>SUM(H12:I12)</f>
        <v>764</v>
      </c>
      <c r="K12" s="41">
        <f>SUM(G12,J12)</f>
        <v>45435</v>
      </c>
      <c r="M12" s="54">
        <f>M13-SUM(M9,M11)</f>
        <v>45435</v>
      </c>
      <c r="N12" s="54">
        <f>M12-K12</f>
        <v>0</v>
      </c>
      <c r="P12" s="51">
        <v>24166</v>
      </c>
      <c r="Q12" s="51">
        <v>20505</v>
      </c>
      <c r="R12" s="41">
        <f>SUM(P12:Q12)</f>
        <v>44671</v>
      </c>
      <c r="T12" s="57" t="str">
        <f>IF(R12=G12, "PASS", "FAIL")</f>
        <v>PASS</v>
      </c>
    </row>
    <row r="13" spans="2:20" s="37" customFormat="1" ht="16" customHeight="1">
      <c r="B13" s="42" t="s">
        <v>6</v>
      </c>
      <c r="C13" s="41">
        <f t="shared" ref="C13:K13" si="0">SUM(C9,C11:C12)</f>
        <v>4314</v>
      </c>
      <c r="D13" s="41">
        <f t="shared" si="0"/>
        <v>19316</v>
      </c>
      <c r="E13" s="41">
        <f t="shared" si="0"/>
        <v>18312</v>
      </c>
      <c r="F13" s="41">
        <f t="shared" si="0"/>
        <v>4982</v>
      </c>
      <c r="G13" s="41">
        <f t="shared" si="0"/>
        <v>46924</v>
      </c>
      <c r="H13" s="41">
        <f t="shared" si="0"/>
        <v>797</v>
      </c>
      <c r="I13" s="41">
        <f t="shared" si="0"/>
        <v>81</v>
      </c>
      <c r="J13" s="41">
        <f t="shared" si="0"/>
        <v>878</v>
      </c>
      <c r="K13" s="41">
        <f t="shared" si="0"/>
        <v>47802</v>
      </c>
      <c r="M13" s="45">
        <v>47802</v>
      </c>
      <c r="N13" s="45">
        <f>M13-K13</f>
        <v>0</v>
      </c>
      <c r="P13" s="41">
        <f>SUM(P9,P11:P12)</f>
        <v>24166</v>
      </c>
      <c r="Q13" s="41">
        <f>SUM(Q9,Q11:Q12)</f>
        <v>22758</v>
      </c>
      <c r="R13" s="41">
        <f>SUM(R9,R11:R12)</f>
        <v>46924</v>
      </c>
    </row>
    <row r="14" spans="2:20" s="37" customFormat="1" ht="12.75" customHeight="1"/>
    <row r="15" spans="2:20" s="37" customFormat="1" ht="16" customHeight="1">
      <c r="B15" s="42" t="s">
        <v>81</v>
      </c>
      <c r="C15" s="41">
        <f t="shared" ref="C15:K15" si="1">C13+C18</f>
        <v>4314</v>
      </c>
      <c r="D15" s="41">
        <f t="shared" si="1"/>
        <v>19316</v>
      </c>
      <c r="E15" s="41">
        <f t="shared" si="1"/>
        <v>18150</v>
      </c>
      <c r="F15" s="41">
        <f t="shared" si="1"/>
        <v>4982</v>
      </c>
      <c r="G15" s="41">
        <f t="shared" si="1"/>
        <v>46762</v>
      </c>
      <c r="H15" s="41">
        <f t="shared" si="1"/>
        <v>797</v>
      </c>
      <c r="I15" s="41">
        <f t="shared" si="1"/>
        <v>81</v>
      </c>
      <c r="J15" s="41">
        <f t="shared" si="1"/>
        <v>878</v>
      </c>
      <c r="K15" s="41">
        <f t="shared" si="1"/>
        <v>47640</v>
      </c>
      <c r="P15" s="41">
        <f>P13+P18</f>
        <v>24166</v>
      </c>
      <c r="Q15" s="41">
        <f>Q13+Q18</f>
        <v>22596</v>
      </c>
      <c r="R15" s="41">
        <f>R13+R18</f>
        <v>46762</v>
      </c>
    </row>
    <row r="16" spans="2:20" s="37" customFormat="1" ht="12.75" customHeight="1"/>
    <row r="17" spans="2:22" s="37" customFormat="1" ht="16" customHeight="1">
      <c r="B17" s="36" t="s">
        <v>45</v>
      </c>
    </row>
    <row r="18" spans="2:22" s="37" customFormat="1" ht="16" customHeight="1">
      <c r="B18" s="38" t="s">
        <v>76</v>
      </c>
      <c r="C18" s="51">
        <v>0</v>
      </c>
      <c r="D18" s="51">
        <v>0</v>
      </c>
      <c r="E18" s="51">
        <v>-162</v>
      </c>
      <c r="F18" s="51">
        <v>0</v>
      </c>
      <c r="G18" s="53">
        <f>SUM(C18:F18)</f>
        <v>-162</v>
      </c>
      <c r="H18" s="51">
        <v>0</v>
      </c>
      <c r="I18" s="51">
        <v>0</v>
      </c>
      <c r="J18" s="53">
        <f>SUM(H18:I18)</f>
        <v>0</v>
      </c>
      <c r="K18" s="41">
        <f>SUM(G18,J18)</f>
        <v>-162</v>
      </c>
      <c r="M18" s="54">
        <v>-162</v>
      </c>
      <c r="N18" s="54">
        <f>M18-K18</f>
        <v>0</v>
      </c>
      <c r="P18" s="51">
        <v>0</v>
      </c>
      <c r="Q18" s="51">
        <v>-162</v>
      </c>
      <c r="R18" s="41">
        <f>SUM(P18:Q18)</f>
        <v>-162</v>
      </c>
      <c r="T18" s="57" t="str">
        <f>IF(R18=G18, "PASS", "FAIL")</f>
        <v>PASS</v>
      </c>
    </row>
    <row r="19" spans="2:22" s="37" customFormat="1" ht="16" customHeight="1">
      <c r="B19" s="65" t="s">
        <v>77</v>
      </c>
      <c r="C19" s="40"/>
      <c r="D19" s="40"/>
      <c r="E19" s="40"/>
      <c r="F19" s="40"/>
      <c r="G19" s="40"/>
      <c r="H19" s="40"/>
      <c r="I19" s="40"/>
      <c r="J19" s="40"/>
      <c r="K19" s="39"/>
      <c r="M19" s="55"/>
      <c r="N19" s="55"/>
      <c r="P19" s="40"/>
      <c r="Q19" s="40"/>
      <c r="R19" s="39"/>
      <c r="T19" s="61"/>
    </row>
    <row r="20" spans="2:22" s="37" customFormat="1" ht="16" customHeight="1">
      <c r="B20" s="38" t="s">
        <v>70</v>
      </c>
      <c r="C20" s="51">
        <v>0</v>
      </c>
      <c r="D20" s="51">
        <v>0</v>
      </c>
      <c r="E20" s="51">
        <v>0</v>
      </c>
      <c r="F20" s="51">
        <v>0</v>
      </c>
      <c r="G20" s="53">
        <f>SUM(C20:F20)</f>
        <v>0</v>
      </c>
      <c r="H20" s="51">
        <v>0</v>
      </c>
      <c r="I20" s="51">
        <v>0</v>
      </c>
      <c r="J20" s="53">
        <f>SUM(H20:I20)</f>
        <v>0</v>
      </c>
      <c r="K20" s="41">
        <f>SUM(G20,J20)</f>
        <v>0</v>
      </c>
      <c r="M20" s="54">
        <v>0</v>
      </c>
      <c r="N20" s="54">
        <f>M20-K20</f>
        <v>0</v>
      </c>
      <c r="P20" s="51">
        <v>0</v>
      </c>
      <c r="Q20" s="51">
        <v>0</v>
      </c>
      <c r="R20" s="41">
        <f>SUM(P20:Q20)</f>
        <v>0</v>
      </c>
      <c r="T20" s="57" t="str">
        <f>IF(R20=G20, "PASS", "FAIL")</f>
        <v>PASS</v>
      </c>
    </row>
    <row r="21" spans="2:22" s="37" customFormat="1" ht="16" customHeight="1">
      <c r="B21" s="38" t="s">
        <v>82</v>
      </c>
      <c r="C21" s="51">
        <v>-1790</v>
      </c>
      <c r="D21" s="51">
        <v>-1679</v>
      </c>
      <c r="E21" s="51">
        <v>-1817</v>
      </c>
      <c r="F21" s="51">
        <v>-37</v>
      </c>
      <c r="G21" s="53">
        <f>SUM(C21:F21)</f>
        <v>-5323</v>
      </c>
      <c r="H21" s="51">
        <v>-29</v>
      </c>
      <c r="I21" s="51">
        <v>-3</v>
      </c>
      <c r="J21" s="53">
        <f>SUM(H21:I21)</f>
        <v>-32</v>
      </c>
      <c r="K21" s="41">
        <f>SUM(G21,J21)</f>
        <v>-5355</v>
      </c>
      <c r="M21" s="54">
        <f>M22-M18-M20</f>
        <v>-5355</v>
      </c>
      <c r="N21" s="54">
        <f>M21-K21</f>
        <v>0</v>
      </c>
      <c r="P21" s="51">
        <v>-361</v>
      </c>
      <c r="Q21" s="51">
        <v>-4962</v>
      </c>
      <c r="R21" s="41">
        <f>SUM(P21:Q21)</f>
        <v>-5323</v>
      </c>
      <c r="T21" s="57" t="str">
        <f>IF(R21=G21, "PASS", "FAIL")</f>
        <v>PASS</v>
      </c>
    </row>
    <row r="22" spans="2:22" s="37" customFormat="1" ht="16" customHeight="1">
      <c r="B22" s="42" t="s">
        <v>9</v>
      </c>
      <c r="C22" s="41">
        <f t="shared" ref="C22:K22" si="2">SUM(C18,C20:C21)</f>
        <v>-1790</v>
      </c>
      <c r="D22" s="41">
        <f t="shared" si="2"/>
        <v>-1679</v>
      </c>
      <c r="E22" s="41">
        <f t="shared" si="2"/>
        <v>-1979</v>
      </c>
      <c r="F22" s="41">
        <f t="shared" si="2"/>
        <v>-37</v>
      </c>
      <c r="G22" s="41">
        <f t="shared" si="2"/>
        <v>-5485</v>
      </c>
      <c r="H22" s="41">
        <f t="shared" si="2"/>
        <v>-29</v>
      </c>
      <c r="I22" s="41">
        <f t="shared" si="2"/>
        <v>-3</v>
      </c>
      <c r="J22" s="41">
        <f t="shared" si="2"/>
        <v>-32</v>
      </c>
      <c r="K22" s="41">
        <f t="shared" si="2"/>
        <v>-5517</v>
      </c>
      <c r="M22" s="45">
        <v>-5517</v>
      </c>
      <c r="N22" s="45">
        <f>M22-K22</f>
        <v>0</v>
      </c>
      <c r="P22" s="41">
        <f>SUM(P18,P20:P21)</f>
        <v>-361</v>
      </c>
      <c r="Q22" s="41">
        <f>SUM(Q18,Q20:Q21)</f>
        <v>-5124</v>
      </c>
      <c r="R22" s="41">
        <f>SUM(R18,R20:R21)</f>
        <v>-5485</v>
      </c>
    </row>
    <row r="23" spans="2:22" s="37" customFormat="1" ht="12.75" customHeight="1"/>
    <row r="24" spans="2:22" s="37" customFormat="1" ht="16" customHeight="1">
      <c r="B24" s="42" t="s">
        <v>78</v>
      </c>
      <c r="C24" s="41">
        <f t="shared" ref="C24:K24" si="3">C22-C18</f>
        <v>-1790</v>
      </c>
      <c r="D24" s="41">
        <f t="shared" si="3"/>
        <v>-1679</v>
      </c>
      <c r="E24" s="41">
        <f t="shared" si="3"/>
        <v>-1817</v>
      </c>
      <c r="F24" s="41">
        <f t="shared" si="3"/>
        <v>-37</v>
      </c>
      <c r="G24" s="41">
        <f t="shared" si="3"/>
        <v>-5323</v>
      </c>
      <c r="H24" s="41">
        <f t="shared" si="3"/>
        <v>-29</v>
      </c>
      <c r="I24" s="41">
        <f t="shared" si="3"/>
        <v>-3</v>
      </c>
      <c r="J24" s="41">
        <f t="shared" si="3"/>
        <v>-32</v>
      </c>
      <c r="K24" s="41">
        <f t="shared" si="3"/>
        <v>-5355</v>
      </c>
      <c r="P24" s="41">
        <f>P22-P18</f>
        <v>-361</v>
      </c>
      <c r="Q24" s="41">
        <f>Q22-Q18</f>
        <v>-4962</v>
      </c>
      <c r="R24" s="41">
        <f>R22-R18</f>
        <v>-5323</v>
      </c>
    </row>
    <row r="25" spans="2:22" s="37" customFormat="1" ht="12.75" customHeight="1"/>
    <row r="26" spans="2:22" s="37" customFormat="1" ht="16" customHeight="1">
      <c r="B26" s="43" t="s">
        <v>7</v>
      </c>
      <c r="C26" s="44">
        <f t="shared" ref="C26:K26" si="4">C13+C22</f>
        <v>2524</v>
      </c>
      <c r="D26" s="44">
        <f t="shared" si="4"/>
        <v>17637</v>
      </c>
      <c r="E26" s="44">
        <f t="shared" si="4"/>
        <v>16333</v>
      </c>
      <c r="F26" s="44">
        <f t="shared" si="4"/>
        <v>4945</v>
      </c>
      <c r="G26" s="44">
        <f t="shared" si="4"/>
        <v>41439</v>
      </c>
      <c r="H26" s="44">
        <f t="shared" si="4"/>
        <v>768</v>
      </c>
      <c r="I26" s="44">
        <f t="shared" si="4"/>
        <v>78</v>
      </c>
      <c r="J26" s="44">
        <f t="shared" si="4"/>
        <v>846</v>
      </c>
      <c r="K26" s="44">
        <f t="shared" si="4"/>
        <v>42285</v>
      </c>
      <c r="M26" s="45">
        <v>42285</v>
      </c>
      <c r="N26" s="45">
        <f>M26-K26</f>
        <v>0</v>
      </c>
      <c r="P26" s="44">
        <f>P13+P22</f>
        <v>23805</v>
      </c>
      <c r="Q26" s="44">
        <f>Q13+Q22</f>
        <v>17634</v>
      </c>
      <c r="R26" s="44">
        <f>R13+R22</f>
        <v>41439</v>
      </c>
    </row>
    <row r="27" spans="2:22" s="37" customFormat="1" ht="12.75" customHeight="1"/>
    <row r="28" spans="2:22" s="37" customFormat="1" ht="16" customHeight="1">
      <c r="B28" s="34" t="s">
        <v>58</v>
      </c>
    </row>
    <row r="29" spans="2:22" s="37" customFormat="1" ht="16" customHeight="1">
      <c r="B29" s="46" t="s">
        <v>90</v>
      </c>
      <c r="C29" s="47">
        <v>3603</v>
      </c>
      <c r="D29" s="47">
        <v>18270</v>
      </c>
      <c r="E29" s="47">
        <v>17675</v>
      </c>
      <c r="F29" s="47">
        <v>4772</v>
      </c>
      <c r="G29" s="47">
        <v>44320</v>
      </c>
      <c r="H29" s="47">
        <v>853</v>
      </c>
      <c r="I29" s="47">
        <v>125</v>
      </c>
      <c r="J29" s="47">
        <v>978</v>
      </c>
      <c r="K29" s="47">
        <v>45298</v>
      </c>
      <c r="P29" s="47">
        <v>23285</v>
      </c>
      <c r="Q29" s="47">
        <v>21035</v>
      </c>
      <c r="R29" s="47">
        <v>44320</v>
      </c>
    </row>
    <row r="30" spans="2:22" s="37" customFormat="1" ht="16" customHeight="1">
      <c r="B30" s="46" t="s">
        <v>91</v>
      </c>
      <c r="C30" s="47">
        <v>-797</v>
      </c>
      <c r="D30" s="47">
        <v>-1401</v>
      </c>
      <c r="E30" s="47">
        <v>-1473</v>
      </c>
      <c r="F30" s="47">
        <v>-44</v>
      </c>
      <c r="G30" s="47">
        <v>-3715</v>
      </c>
      <c r="H30" s="47">
        <v>-28</v>
      </c>
      <c r="I30" s="47">
        <v>-2</v>
      </c>
      <c r="J30" s="47">
        <v>-30</v>
      </c>
      <c r="K30" s="47">
        <v>-3745</v>
      </c>
      <c r="P30" s="47">
        <v>-159</v>
      </c>
      <c r="Q30" s="47">
        <v>-3556</v>
      </c>
      <c r="R30" s="47">
        <v>-3715</v>
      </c>
    </row>
    <row r="31" spans="2:22" s="37" customFormat="1" ht="16" customHeight="1">
      <c r="B31" s="46" t="s">
        <v>92</v>
      </c>
      <c r="C31" s="47">
        <v>2806</v>
      </c>
      <c r="D31" s="47">
        <v>16869</v>
      </c>
      <c r="E31" s="47">
        <v>16202</v>
      </c>
      <c r="F31" s="47">
        <v>4728</v>
      </c>
      <c r="G31" s="47">
        <v>40605</v>
      </c>
      <c r="H31" s="47">
        <v>825</v>
      </c>
      <c r="I31" s="47">
        <v>123</v>
      </c>
      <c r="J31" s="47">
        <v>948</v>
      </c>
      <c r="K31" s="47">
        <v>41553</v>
      </c>
      <c r="P31" s="47">
        <v>23126</v>
      </c>
      <c r="Q31" s="47">
        <v>17479</v>
      </c>
      <c r="R31" s="47">
        <v>40605</v>
      </c>
    </row>
    <row r="32" spans="2:22" s="1" customFormat="1" ht="12.75" customHeight="1">
      <c r="B32" s="16"/>
      <c r="C32" s="31">
        <v>2</v>
      </c>
      <c r="D32" s="31">
        <f t="shared" ref="D32:K32" si="5">C32+1</f>
        <v>3</v>
      </c>
      <c r="E32" s="31">
        <f t="shared" si="5"/>
        <v>4</v>
      </c>
      <c r="F32" s="31">
        <f t="shared" si="5"/>
        <v>5</v>
      </c>
      <c r="G32" s="31">
        <f t="shared" si="5"/>
        <v>6</v>
      </c>
      <c r="H32" s="31">
        <f t="shared" si="5"/>
        <v>7</v>
      </c>
      <c r="I32" s="31">
        <f t="shared" si="5"/>
        <v>8</v>
      </c>
      <c r="J32" s="31">
        <f t="shared" si="5"/>
        <v>9</v>
      </c>
      <c r="K32" s="31">
        <f t="shared" si="5"/>
        <v>10</v>
      </c>
      <c r="L32" s="17"/>
      <c r="M32" s="18"/>
      <c r="N32" s="19"/>
      <c r="O32" s="17"/>
      <c r="P32" s="31">
        <v>12</v>
      </c>
      <c r="Q32" s="31">
        <f>P32+1</f>
        <v>13</v>
      </c>
      <c r="R32" s="31">
        <f>Q32+1</f>
        <v>14</v>
      </c>
      <c r="S32" s="17"/>
      <c r="T32" s="20"/>
      <c r="U32" s="21"/>
      <c r="V32" s="21"/>
    </row>
    <row r="33" spans="2:19" s="1" customFormat="1" ht="18" customHeight="1">
      <c r="B33" s="22" t="s">
        <v>69</v>
      </c>
      <c r="C33" s="23"/>
      <c r="D33" s="23"/>
      <c r="E33" s="23"/>
      <c r="F33" s="23"/>
      <c r="G33" s="23"/>
      <c r="H33" s="23"/>
      <c r="I33" s="23"/>
      <c r="J33" s="23"/>
      <c r="K33" s="23"/>
      <c r="L33" s="23"/>
      <c r="O33" s="23"/>
      <c r="P33" s="23"/>
      <c r="Q33" s="23"/>
      <c r="R33" s="23"/>
      <c r="S33" s="23"/>
    </row>
    <row r="34" spans="2:19" s="1" customFormat="1" ht="6" customHeight="1">
      <c r="B34" s="24"/>
      <c r="C34" s="23"/>
      <c r="D34" s="23"/>
      <c r="E34" s="23"/>
      <c r="F34" s="23"/>
      <c r="G34" s="23"/>
      <c r="H34" s="23"/>
      <c r="I34" s="23"/>
      <c r="J34" s="23"/>
      <c r="K34" s="23"/>
      <c r="L34" s="23"/>
      <c r="M34" s="23"/>
      <c r="N34" s="29"/>
      <c r="O34" s="12"/>
    </row>
    <row r="35" spans="2:19" s="1" customFormat="1" ht="16" customHeight="1">
      <c r="B35" s="27" t="s">
        <v>71</v>
      </c>
      <c r="C35" s="28"/>
      <c r="D35" s="23"/>
      <c r="E35" s="23"/>
      <c r="F35" s="23"/>
      <c r="G35" s="23"/>
      <c r="H35" s="23"/>
      <c r="I35" s="23"/>
      <c r="J35" s="23"/>
      <c r="K35" s="23"/>
      <c r="L35" s="23"/>
      <c r="M35" s="26"/>
      <c r="N35" s="23"/>
      <c r="O35" s="23"/>
    </row>
    <row r="36" spans="2:19" s="37" customFormat="1" ht="16" customHeight="1">
      <c r="B36" s="38" t="s">
        <v>71</v>
      </c>
      <c r="C36" s="51">
        <v>0</v>
      </c>
      <c r="D36" s="51">
        <v>0</v>
      </c>
      <c r="E36" s="51">
        <v>0</v>
      </c>
      <c r="F36" s="40"/>
      <c r="G36" s="40"/>
      <c r="H36" s="40"/>
      <c r="I36" s="40"/>
      <c r="J36" s="40"/>
      <c r="K36" s="40"/>
      <c r="M36" s="57" t="s">
        <v>142</v>
      </c>
    </row>
    <row r="37" spans="2:19" s="1" customFormat="1" ht="6" customHeight="1">
      <c r="B37" s="24"/>
      <c r="C37" s="23"/>
      <c r="D37" s="23"/>
      <c r="E37" s="23"/>
      <c r="F37" s="23"/>
      <c r="G37" s="23"/>
      <c r="H37" s="23"/>
      <c r="I37" s="23"/>
      <c r="J37" s="23"/>
      <c r="K37" s="23"/>
      <c r="L37" s="23"/>
      <c r="M37" s="23"/>
      <c r="N37" s="29"/>
      <c r="O37" s="12"/>
    </row>
    <row r="38" spans="2:19" s="1" customFormat="1" ht="16" customHeight="1">
      <c r="B38" s="27" t="s">
        <v>84</v>
      </c>
      <c r="C38" s="28"/>
      <c r="D38" s="23"/>
      <c r="E38" s="23"/>
      <c r="F38" s="23"/>
      <c r="G38" s="23"/>
      <c r="H38" s="23"/>
      <c r="I38" s="23"/>
      <c r="J38" s="23"/>
      <c r="K38" s="23"/>
      <c r="L38" s="23"/>
      <c r="M38" s="26"/>
      <c r="N38" s="23"/>
      <c r="O38" s="23"/>
    </row>
    <row r="39" spans="2:19" s="37" customFormat="1" ht="16" customHeight="1">
      <c r="B39" s="38" t="s">
        <v>85</v>
      </c>
      <c r="C39" s="51">
        <v>145</v>
      </c>
      <c r="D39" s="51">
        <v>8992</v>
      </c>
      <c r="E39" s="51">
        <v>9472</v>
      </c>
      <c r="F39" s="51">
        <v>1514</v>
      </c>
      <c r="G39" s="53">
        <f t="shared" ref="G39:G44" si="6">SUM(C39:F39)</f>
        <v>20123</v>
      </c>
      <c r="H39" s="51">
        <v>7</v>
      </c>
      <c r="I39" s="51">
        <v>0</v>
      </c>
      <c r="J39" s="53">
        <f>SUM(H39:I39)</f>
        <v>7</v>
      </c>
      <c r="K39" s="41">
        <f>G39+J39</f>
        <v>20130</v>
      </c>
      <c r="M39" s="54">
        <v>20130</v>
      </c>
      <c r="N39" s="54">
        <f>M39-K39</f>
        <v>0</v>
      </c>
    </row>
    <row r="40" spans="2:19" s="37" customFormat="1" ht="16" customHeight="1">
      <c r="B40" s="38" t="s">
        <v>88</v>
      </c>
      <c r="C40" s="51">
        <v>3181</v>
      </c>
      <c r="D40" s="51">
        <v>3110</v>
      </c>
      <c r="E40" s="51">
        <v>2264</v>
      </c>
      <c r="F40" s="51">
        <v>2591</v>
      </c>
      <c r="G40" s="53">
        <f t="shared" si="6"/>
        <v>11146</v>
      </c>
      <c r="H40" s="51">
        <v>506</v>
      </c>
      <c r="I40" s="51">
        <v>0</v>
      </c>
      <c r="J40" s="53">
        <f>SUM(H40:I40)</f>
        <v>506</v>
      </c>
      <c r="K40" s="41">
        <f>G40+J40</f>
        <v>11652</v>
      </c>
      <c r="M40" s="54">
        <v>11652</v>
      </c>
      <c r="N40" s="54">
        <f>M40-K40</f>
        <v>0</v>
      </c>
    </row>
    <row r="41" spans="2:19" s="37" customFormat="1" ht="16" customHeight="1">
      <c r="B41" s="38" t="s">
        <v>86</v>
      </c>
      <c r="C41" s="51">
        <v>0</v>
      </c>
      <c r="D41" s="51">
        <v>1492</v>
      </c>
      <c r="E41" s="51">
        <v>1511</v>
      </c>
      <c r="F41" s="51">
        <v>263</v>
      </c>
      <c r="G41" s="53">
        <f t="shared" si="6"/>
        <v>3266</v>
      </c>
      <c r="H41" s="40"/>
      <c r="I41" s="40"/>
      <c r="J41" s="40"/>
      <c r="K41" s="41">
        <f>G41</f>
        <v>3266</v>
      </c>
    </row>
    <row r="42" spans="2:19" s="37" customFormat="1" ht="16" customHeight="1">
      <c r="B42" s="38" t="s">
        <v>62</v>
      </c>
      <c r="C42" s="51">
        <v>52</v>
      </c>
      <c r="D42" s="51">
        <v>1101</v>
      </c>
      <c r="E42" s="51">
        <v>800</v>
      </c>
      <c r="F42" s="51">
        <v>0</v>
      </c>
      <c r="G42" s="53">
        <f t="shared" si="6"/>
        <v>1953</v>
      </c>
      <c r="H42" s="40"/>
      <c r="I42" s="40"/>
      <c r="J42" s="40"/>
      <c r="K42" s="41">
        <f>G42</f>
        <v>1953</v>
      </c>
    </row>
    <row r="43" spans="2:19" s="37" customFormat="1" ht="16" customHeight="1">
      <c r="B43" s="38" t="s">
        <v>63</v>
      </c>
      <c r="C43" s="51">
        <v>0</v>
      </c>
      <c r="D43" s="51">
        <v>0</v>
      </c>
      <c r="E43" s="51">
        <v>0</v>
      </c>
      <c r="F43" s="51">
        <v>4945</v>
      </c>
      <c r="G43" s="53">
        <f t="shared" si="6"/>
        <v>4945</v>
      </c>
      <c r="H43" s="40"/>
      <c r="I43" s="40"/>
      <c r="J43" s="40"/>
      <c r="K43" s="41">
        <f>G43</f>
        <v>4945</v>
      </c>
      <c r="M43" s="30" t="str">
        <f>IF(OR(SUM(C43:E43)&gt;P13, F43&gt;F13), "FAIL", "PASS")</f>
        <v>PASS</v>
      </c>
      <c r="N43" s="25"/>
    </row>
    <row r="44" spans="2:19" s="37" customFormat="1" ht="16" customHeight="1">
      <c r="B44" s="38" t="s">
        <v>64</v>
      </c>
      <c r="C44" s="51">
        <v>0</v>
      </c>
      <c r="D44" s="51">
        <v>27</v>
      </c>
      <c r="E44" s="51">
        <v>18</v>
      </c>
      <c r="F44" s="51">
        <v>0</v>
      </c>
      <c r="G44" s="53">
        <f t="shared" si="6"/>
        <v>45</v>
      </c>
      <c r="H44" s="40"/>
      <c r="I44" s="40"/>
      <c r="J44" s="40"/>
      <c r="K44" s="41">
        <f>G44</f>
        <v>45</v>
      </c>
      <c r="M44" s="62"/>
    </row>
    <row r="45" spans="2:19" s="1" customFormat="1" ht="6" customHeight="1">
      <c r="B45" s="24"/>
      <c r="C45" s="23"/>
      <c r="D45" s="23"/>
      <c r="E45" s="23"/>
      <c r="F45" s="23"/>
      <c r="G45" s="23"/>
      <c r="H45" s="23"/>
      <c r="I45" s="23"/>
      <c r="J45" s="23"/>
      <c r="K45" s="23"/>
      <c r="L45" s="23"/>
      <c r="M45" s="23"/>
      <c r="N45" s="29"/>
      <c r="O45" s="12"/>
    </row>
    <row r="46" spans="2:19" s="1" customFormat="1" ht="16" customHeight="1">
      <c r="B46" s="27" t="s">
        <v>45</v>
      </c>
      <c r="C46" s="28"/>
      <c r="D46" s="23"/>
      <c r="E46" s="23"/>
      <c r="F46" s="23"/>
      <c r="G46" s="23"/>
      <c r="H46" s="23"/>
      <c r="I46" s="23"/>
      <c r="J46" s="23"/>
      <c r="K46" s="23"/>
      <c r="L46" s="23"/>
      <c r="M46" s="26"/>
      <c r="N46" s="23"/>
      <c r="O46" s="23"/>
    </row>
    <row r="47" spans="2:19" s="37" customFormat="1" ht="16" customHeight="1">
      <c r="B47" s="38" t="s">
        <v>62</v>
      </c>
      <c r="C47" s="51">
        <v>-21</v>
      </c>
      <c r="D47" s="51">
        <v>-239</v>
      </c>
      <c r="E47" s="51">
        <v>-417</v>
      </c>
      <c r="F47" s="51">
        <v>0</v>
      </c>
      <c r="G47" s="53">
        <f>SUM(C47:F47)</f>
        <v>-677</v>
      </c>
      <c r="H47" s="40"/>
      <c r="I47" s="40"/>
      <c r="J47" s="40"/>
      <c r="K47" s="41">
        <f>G47</f>
        <v>-677</v>
      </c>
      <c r="M47" s="30" t="s">
        <v>142</v>
      </c>
      <c r="N47" s="25"/>
    </row>
    <row r="48" spans="2:19" s="1" customFormat="1" ht="6" customHeight="1">
      <c r="B48" s="24"/>
      <c r="C48" s="23"/>
      <c r="D48" s="23"/>
      <c r="E48" s="23"/>
      <c r="F48" s="23"/>
      <c r="G48" s="23"/>
      <c r="H48" s="23"/>
      <c r="I48" s="23"/>
      <c r="J48" s="23"/>
      <c r="K48" s="23"/>
      <c r="L48" s="23"/>
      <c r="M48" s="23"/>
      <c r="N48" s="29"/>
      <c r="O48" s="12"/>
    </row>
    <row r="49" spans="2:20" s="1" customFormat="1" ht="16" customHeight="1">
      <c r="B49" s="27" t="s">
        <v>65</v>
      </c>
      <c r="C49" s="28"/>
      <c r="D49" s="23"/>
      <c r="E49" s="23"/>
      <c r="F49" s="23"/>
      <c r="G49" s="23"/>
      <c r="H49" s="23"/>
      <c r="I49" s="23"/>
      <c r="J49" s="23"/>
      <c r="K49" s="23"/>
      <c r="L49" s="23"/>
      <c r="M49" s="26"/>
      <c r="N49" s="23"/>
      <c r="O49" s="23"/>
    </row>
    <row r="50" spans="2:20" s="37" customFormat="1" ht="16" customHeight="1">
      <c r="B50" s="38" t="s">
        <v>66</v>
      </c>
      <c r="C50" s="51">
        <v>0</v>
      </c>
      <c r="D50" s="51">
        <v>267</v>
      </c>
      <c r="E50" s="51">
        <v>182</v>
      </c>
      <c r="F50" s="51">
        <v>0</v>
      </c>
      <c r="G50" s="53">
        <f>SUM(C50:F50)</f>
        <v>449</v>
      </c>
      <c r="H50" s="40"/>
      <c r="I50" s="40"/>
      <c r="J50" s="40"/>
      <c r="K50" s="41">
        <f>G50</f>
        <v>449</v>
      </c>
      <c r="M50" s="30" t="str">
        <f>IF(AND(G44&gt;0, G50=0), "FAIL", "PASS")</f>
        <v>PASS</v>
      </c>
    </row>
    <row r="51" spans="2:20" s="37" customFormat="1" ht="16" customHeight="1">
      <c r="B51" s="46" t="s">
        <v>72</v>
      </c>
      <c r="C51" s="63" t="e">
        <f>(C44*1000)/C50</f>
        <v>#DIV/0!</v>
      </c>
      <c r="D51" s="63">
        <f>(D44*1000)/D50</f>
        <v>101.12359550561797</v>
      </c>
      <c r="E51" s="63">
        <f>(E44*1000)/E50</f>
        <v>98.901098901098905</v>
      </c>
      <c r="F51" s="63" t="e">
        <f>(F44*1000)/F50</f>
        <v>#DIV/0!</v>
      </c>
      <c r="G51" s="64">
        <f>(G44*1000)/G50</f>
        <v>100.22271714922049</v>
      </c>
      <c r="H51" s="40"/>
      <c r="I51" s="40"/>
      <c r="J51" s="40"/>
      <c r="K51" s="66">
        <f>(K44*1000)/K50</f>
        <v>100.22271714922049</v>
      </c>
    </row>
    <row r="52" spans="2:20" s="37" customFormat="1" ht="16" customHeight="1">
      <c r="B52" s="38" t="s">
        <v>67</v>
      </c>
      <c r="C52" s="51">
        <v>3566</v>
      </c>
      <c r="D52" s="51">
        <v>119594</v>
      </c>
      <c r="E52" s="51">
        <v>17370</v>
      </c>
      <c r="F52" s="51">
        <v>0</v>
      </c>
      <c r="G52" s="53">
        <f>SUM(C52:F52)</f>
        <v>140530</v>
      </c>
      <c r="H52" s="40"/>
      <c r="I52" s="40"/>
      <c r="J52" s="40"/>
      <c r="K52" s="41">
        <f>G52</f>
        <v>140530</v>
      </c>
    </row>
    <row r="53" spans="2:20" s="37" customFormat="1" ht="16" customHeight="1">
      <c r="B53" s="38" t="s">
        <v>87</v>
      </c>
      <c r="C53" s="51">
        <v>14265</v>
      </c>
      <c r="D53" s="51">
        <v>144203</v>
      </c>
      <c r="E53" s="51">
        <v>168144</v>
      </c>
      <c r="F53" s="51">
        <v>0</v>
      </c>
      <c r="G53" s="53">
        <f>SUM(C53:F53)</f>
        <v>326612</v>
      </c>
      <c r="H53" s="40"/>
      <c r="I53" s="40"/>
      <c r="J53" s="40"/>
      <c r="K53" s="41">
        <f>G53</f>
        <v>326612</v>
      </c>
    </row>
    <row r="54" spans="2:20" s="37" customFormat="1" ht="16" customHeight="1">
      <c r="B54" s="52" t="s">
        <v>68</v>
      </c>
      <c r="C54" s="53">
        <f>SUM(C52:C53)</f>
        <v>17831</v>
      </c>
      <c r="D54" s="53">
        <f>SUM(D52:D53)</f>
        <v>263797</v>
      </c>
      <c r="E54" s="53">
        <f>SUM(E52:E53)</f>
        <v>185514</v>
      </c>
      <c r="F54" s="53">
        <f>SUM(F52:F53)</f>
        <v>0</v>
      </c>
      <c r="G54" s="53">
        <f>SUM(G52:G53)</f>
        <v>467142</v>
      </c>
      <c r="H54" s="40"/>
      <c r="I54" s="40"/>
      <c r="J54" s="40"/>
      <c r="K54" s="41">
        <f>SUM(K52:K53)</f>
        <v>467142</v>
      </c>
      <c r="M54" s="30" t="str">
        <f>IF(AND(G42&gt;0, G54=0), "FAIL", "PASS")</f>
        <v>PASS</v>
      </c>
    </row>
    <row r="55" spans="2:20" s="37" customFormat="1" ht="16" customHeight="1">
      <c r="B55" s="46" t="s">
        <v>73</v>
      </c>
      <c r="C55" s="63">
        <f>(C42*1000)/C54</f>
        <v>2.9162694184285796</v>
      </c>
      <c r="D55" s="63">
        <f>(D42*1000)/D54</f>
        <v>4.1736638399981807</v>
      </c>
      <c r="E55" s="63">
        <f>(E42*1000)/E54</f>
        <v>4.3123430037625194</v>
      </c>
      <c r="F55" s="63" t="e">
        <f>(F42*1000)/F54</f>
        <v>#DIV/0!</v>
      </c>
      <c r="G55" s="64">
        <f>(G42*1000)/G54</f>
        <v>4.1807416160396622</v>
      </c>
      <c r="H55" s="40"/>
      <c r="I55" s="40"/>
      <c r="J55" s="40"/>
      <c r="K55" s="66">
        <f>(K42*1000)/K54</f>
        <v>4.1807416160396622</v>
      </c>
    </row>
    <row r="56" spans="2:20" s="37" customFormat="1" ht="12.75" customHeight="1"/>
    <row r="57" spans="2:20" s="13" customFormat="1" ht="18" customHeight="1">
      <c r="B57" s="14" t="s">
        <v>8</v>
      </c>
      <c r="C57" s="15"/>
      <c r="D57" s="15"/>
      <c r="F57" s="15"/>
      <c r="M57" s="15"/>
      <c r="N57" s="15"/>
      <c r="P57" s="15"/>
      <c r="Q57" s="15"/>
      <c r="T57" s="15"/>
    </row>
    <row r="58" spans="2:20" s="10" customFormat="1" ht="16" customHeight="1">
      <c r="B58" s="91" t="s">
        <v>161</v>
      </c>
      <c r="C58" s="91"/>
      <c r="D58" s="91"/>
      <c r="E58" s="91"/>
      <c r="F58" s="91"/>
      <c r="G58" s="91"/>
      <c r="H58" s="91"/>
      <c r="I58" s="91"/>
      <c r="J58" s="91"/>
      <c r="K58" s="91"/>
      <c r="L58" s="48"/>
      <c r="M58" s="49"/>
      <c r="N58" s="49"/>
      <c r="O58" s="49"/>
      <c r="P58" s="49"/>
      <c r="Q58" s="49"/>
      <c r="S58" s="49"/>
      <c r="T58" s="49"/>
    </row>
    <row r="59" spans="2:20" s="10" customFormat="1" ht="16" customHeight="1">
      <c r="B59" s="91"/>
      <c r="C59" s="91"/>
      <c r="D59" s="91"/>
      <c r="E59" s="91"/>
      <c r="F59" s="91"/>
      <c r="G59" s="91"/>
      <c r="H59" s="91"/>
      <c r="I59" s="91"/>
      <c r="J59" s="91"/>
      <c r="K59" s="91"/>
      <c r="L59" s="49"/>
      <c r="M59" s="49"/>
      <c r="N59" s="49"/>
      <c r="O59" s="49"/>
      <c r="P59" s="49"/>
      <c r="Q59" s="49"/>
      <c r="S59" s="49"/>
      <c r="T59" s="49"/>
    </row>
    <row r="60" spans="2:20" s="10" customFormat="1" ht="16" customHeight="1">
      <c r="B60" s="91"/>
      <c r="C60" s="91"/>
      <c r="D60" s="91"/>
      <c r="E60" s="91"/>
      <c r="F60" s="91"/>
      <c r="G60" s="91"/>
      <c r="H60" s="91"/>
      <c r="I60" s="91"/>
      <c r="J60" s="91"/>
      <c r="K60" s="91"/>
      <c r="L60" s="49"/>
      <c r="M60" s="49"/>
      <c r="N60" s="49"/>
      <c r="O60" s="49"/>
      <c r="P60" s="49"/>
      <c r="Q60" s="49"/>
      <c r="S60" s="49"/>
      <c r="T60" s="49"/>
    </row>
    <row r="61" spans="2:20" s="10" customFormat="1" ht="16" customHeight="1">
      <c r="B61" s="91"/>
      <c r="C61" s="91"/>
      <c r="D61" s="91"/>
      <c r="E61" s="91"/>
      <c r="F61" s="91"/>
      <c r="G61" s="91"/>
      <c r="H61" s="91"/>
      <c r="I61" s="91"/>
      <c r="J61" s="91"/>
      <c r="K61" s="91"/>
      <c r="L61" s="49"/>
      <c r="M61" s="49"/>
      <c r="N61" s="49"/>
      <c r="O61" s="49"/>
      <c r="P61" s="49"/>
      <c r="Q61" s="49"/>
      <c r="S61" s="49"/>
      <c r="T61" s="49"/>
    </row>
    <row r="62" spans="2:20" s="10" customFormat="1" ht="16" customHeight="1">
      <c r="B62" s="91"/>
      <c r="C62" s="91"/>
      <c r="D62" s="91"/>
      <c r="E62" s="91"/>
      <c r="F62" s="91"/>
      <c r="G62" s="91"/>
      <c r="H62" s="91"/>
      <c r="I62" s="91"/>
      <c r="J62" s="91"/>
      <c r="K62" s="91"/>
      <c r="L62" s="49"/>
      <c r="M62" s="49"/>
      <c r="N62" s="49"/>
      <c r="O62" s="49"/>
      <c r="P62" s="49"/>
      <c r="Q62" s="49"/>
      <c r="S62" s="49"/>
      <c r="T62" s="49"/>
    </row>
    <row r="63" spans="2:20" s="10" customFormat="1" ht="16" customHeight="1">
      <c r="B63" s="91"/>
      <c r="C63" s="91"/>
      <c r="D63" s="91"/>
      <c r="E63" s="91"/>
      <c r="F63" s="91"/>
      <c r="G63" s="91"/>
      <c r="H63" s="91"/>
      <c r="I63" s="91"/>
      <c r="J63" s="91"/>
      <c r="K63" s="91"/>
      <c r="L63" s="49"/>
      <c r="M63" s="49"/>
      <c r="N63" s="49"/>
      <c r="O63" s="49"/>
      <c r="P63" s="49"/>
      <c r="Q63" s="49"/>
      <c r="S63" s="49"/>
      <c r="T63" s="49"/>
    </row>
    <row r="64" spans="2:20" s="10" customFormat="1" ht="16" customHeight="1">
      <c r="B64" s="91"/>
      <c r="C64" s="91"/>
      <c r="D64" s="91"/>
      <c r="E64" s="91"/>
      <c r="F64" s="91"/>
      <c r="G64" s="91"/>
      <c r="H64" s="91"/>
      <c r="I64" s="91"/>
      <c r="J64" s="91"/>
      <c r="K64" s="91"/>
      <c r="L64" s="49"/>
      <c r="M64" s="49"/>
      <c r="N64" s="49"/>
      <c r="O64" s="49"/>
      <c r="P64" s="49"/>
      <c r="Q64" s="49"/>
      <c r="S64" s="49"/>
      <c r="T64" s="49"/>
    </row>
    <row r="65" spans="2:20" s="10" customFormat="1" ht="16" customHeight="1">
      <c r="B65" s="91"/>
      <c r="C65" s="91"/>
      <c r="D65" s="91"/>
      <c r="E65" s="91"/>
      <c r="F65" s="91"/>
      <c r="G65" s="91"/>
      <c r="H65" s="91"/>
      <c r="I65" s="91"/>
      <c r="J65" s="91"/>
      <c r="K65" s="91"/>
      <c r="L65" s="49"/>
      <c r="M65" s="49"/>
      <c r="N65" s="49"/>
      <c r="O65" s="49"/>
      <c r="P65" s="49"/>
      <c r="Q65" s="49"/>
      <c r="S65" s="49"/>
      <c r="T65" s="49"/>
    </row>
    <row r="66" spans="2:20" s="10" customFormat="1" ht="16" customHeight="1">
      <c r="B66" s="91"/>
      <c r="C66" s="91"/>
      <c r="D66" s="91"/>
      <c r="E66" s="91"/>
      <c r="F66" s="91"/>
      <c r="G66" s="91"/>
      <c r="H66" s="91"/>
      <c r="I66" s="91"/>
      <c r="J66" s="91"/>
      <c r="K66" s="91"/>
      <c r="L66" s="49"/>
      <c r="M66" s="49"/>
      <c r="N66" s="49"/>
      <c r="O66" s="49"/>
      <c r="P66" s="49"/>
      <c r="Q66" s="49"/>
      <c r="S66" s="49"/>
      <c r="T66" s="49"/>
    </row>
    <row r="67" spans="2:20" s="10" customFormat="1" ht="16" customHeight="1">
      <c r="B67" s="91"/>
      <c r="C67" s="91"/>
      <c r="D67" s="91"/>
      <c r="E67" s="91"/>
      <c r="F67" s="91"/>
      <c r="G67" s="91"/>
      <c r="H67" s="91"/>
      <c r="I67" s="91"/>
      <c r="J67" s="91"/>
      <c r="K67" s="91"/>
      <c r="L67" s="49"/>
      <c r="M67" s="49"/>
      <c r="N67" s="49"/>
      <c r="O67" s="49"/>
      <c r="P67" s="49"/>
      <c r="Q67" s="49"/>
      <c r="S67" s="49"/>
      <c r="T67" s="49"/>
    </row>
    <row r="68" spans="2:20" s="10" customFormat="1" ht="16" customHeight="1">
      <c r="B68" s="91"/>
      <c r="C68" s="91"/>
      <c r="D68" s="91"/>
      <c r="E68" s="91"/>
      <c r="F68" s="91"/>
      <c r="G68" s="91"/>
      <c r="H68" s="91"/>
      <c r="I68" s="91"/>
      <c r="J68" s="91"/>
      <c r="K68" s="91"/>
      <c r="L68" s="49"/>
      <c r="M68" s="49"/>
      <c r="N68" s="49"/>
      <c r="O68" s="49"/>
      <c r="P68" s="49"/>
      <c r="Q68" s="49"/>
      <c r="S68" s="49"/>
      <c r="T68" s="49"/>
    </row>
    <row r="69" spans="2:20" s="10" customFormat="1" ht="16" customHeight="1">
      <c r="B69" s="91"/>
      <c r="C69" s="91"/>
      <c r="D69" s="91"/>
      <c r="E69" s="91"/>
      <c r="F69" s="91"/>
      <c r="G69" s="91"/>
      <c r="H69" s="91"/>
      <c r="I69" s="91"/>
      <c r="J69" s="91"/>
      <c r="K69" s="91"/>
      <c r="L69" s="48"/>
      <c r="M69" s="49"/>
      <c r="N69" s="49"/>
      <c r="O69" s="49"/>
      <c r="P69" s="49"/>
      <c r="Q69" s="49"/>
      <c r="S69" s="49"/>
      <c r="T69" s="49"/>
    </row>
    <row r="70" spans="2:20">
      <c r="N70" s="50"/>
      <c r="P70" s="50"/>
      <c r="T70" s="50"/>
    </row>
  </sheetData>
  <mergeCells count="13">
    <mergeCell ref="R6:R7"/>
    <mergeCell ref="T6:T7"/>
    <mergeCell ref="C1:D1"/>
    <mergeCell ref="C3:D3"/>
    <mergeCell ref="F3:G3"/>
    <mergeCell ref="C6:G6"/>
    <mergeCell ref="H6:J6"/>
    <mergeCell ref="K6:K7"/>
    <mergeCell ref="B58:K69"/>
    <mergeCell ref="M6:M7"/>
    <mergeCell ref="N6:N7"/>
    <mergeCell ref="P6:P7"/>
    <mergeCell ref="Q6:Q7"/>
  </mergeCells>
  <conditionalFormatting sqref="C3:E3">
    <cfRule type="expression" dxfId="103" priority="2">
      <formula>$E$3&lt;&gt;0</formula>
    </cfRule>
  </conditionalFormatting>
  <conditionalFormatting sqref="C29:K29 P29:R29">
    <cfRule type="expression" dxfId="102" priority="5">
      <formula>AND(ABS(C13-C29)&gt;500, ABS((C13-C29)/C29)&gt;0.1)</formula>
    </cfRule>
  </conditionalFormatting>
  <conditionalFormatting sqref="C30:K30 P30:R30">
    <cfRule type="expression" dxfId="101" priority="6">
      <formula>AND(ABS(C22-C30)&gt;500, ABS((C22-C30)/C30)&gt;0.1)</formula>
    </cfRule>
  </conditionalFormatting>
  <conditionalFormatting sqref="C31:K31 P31:R31">
    <cfRule type="expression" dxfId="100" priority="7">
      <formula>AND(ABS(C26-C31)&gt;500, ABS((C26-C31)/C31)&gt;0.1)</formula>
    </cfRule>
  </conditionalFormatting>
  <conditionalFormatting sqref="M9:N9 M11:N13 M18:N18 M20:N22 M26:N26 M39:N40">
    <cfRule type="expression" dxfId="99" priority="4">
      <formula>$N9&lt;&gt;0</formula>
    </cfRule>
  </conditionalFormatting>
  <conditionalFormatting sqref="M6:N7">
    <cfRule type="expression" dxfId="98" priority="3">
      <formula>SUM($N$9:$N$40)&lt;&gt;0</formula>
    </cfRule>
  </conditionalFormatting>
  <conditionalFormatting sqref="T9 T11:T12 T18 T20:T21 M36 M43 M47 M50 M54">
    <cfRule type="cellIs" dxfId="97" priority="8" operator="equal">
      <formula>"FAIL"</formula>
    </cfRule>
  </conditionalFormatting>
  <conditionalFormatting sqref="C9:F9 H9:I9 P9:Q9 C11:F12 H11:I12 P11:Q12 C18:F18 C20:F21 H18:I18 H20:I21 P18:Q18 P20:Q21 C36:E36 C39:F44 H39:I40 C47:F47 C50:F50 C52:F53">
    <cfRule type="expression" dxfId="96" priority="1">
      <formula>VLOOKUP($B$3,#REF!, 7, FALSE)="No"</formula>
    </cfRule>
  </conditionalFormatting>
  <dataValidations count="4">
    <dataValidation type="list" allowBlank="1" showInputMessage="1" showErrorMessage="1" sqref="H3" xr:uid="{00000000-0002-0000-1600-000000000000}">
      <formula1>#REF!</formula1>
    </dataValidation>
    <dataValidation type="whole" errorStyle="warning" operator="greaterThanOrEqual" allowBlank="1" showErrorMessage="1" errorTitle="WARNING" error="This figure must be entered as a positive whole number. Please ensure the figure you have entered is correct." sqref="C50:F50 C52:F53" xr:uid="{00000000-0002-0000-1600-000001000000}">
      <formula1>0</formula1>
    </dataValidation>
    <dataValidation type="whole" errorStyle="warning" operator="lessThanOrEqual" allowBlank="1" showErrorMessage="1" errorTitle="WARNING: Check signage" error="Income must be entered as a negative whole number. Please ensure that the figure you have entered is correct." sqref="C11:F11 H11:I11 P11:Q11 C18:F18 H18:I18 P18:Q18 C20:F21 H20:I21 P20:Q21 C47:F47" xr:uid="{00000000-0002-0000-1600-000002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F9 H9:I9 P9:Q9 C12:F12 H12:I12 P12:Q12 C36:E36 C39:F44 H39:I40" xr:uid="{00000000-0002-0000-1600-000003000000}">
      <formula1>0</formula1>
    </dataValidation>
  </dataValidations>
  <pageMargins left="0.7" right="0.7" top="0.75" bottom="0.75" header="0.3" footer="0.3"/>
  <pageSetup paperSize="9" scale="53" fitToHeight="0" orientation="landscape" r:id="rId1"/>
  <rowBreaks count="1" manualBreakCount="1">
    <brk id="56" max="19"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tabColor rgb="FF8DB4E2"/>
    <pageSetUpPr fitToPage="1"/>
  </sheetPr>
  <dimension ref="B1:V70"/>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4" customWidth="1"/>
    <col min="2" max="2" width="53.453125" style="34" customWidth="1"/>
    <col min="3" max="4" width="13.453125" style="34" customWidth="1"/>
    <col min="5" max="5" width="12.81640625" style="34" customWidth="1"/>
    <col min="6" max="6" width="10.7265625" style="34" customWidth="1"/>
    <col min="7" max="7" width="11.1796875" style="34" customWidth="1"/>
    <col min="8" max="9" width="12.453125" style="34" customWidth="1"/>
    <col min="10" max="10" width="13" style="34" customWidth="1"/>
    <col min="11" max="11" width="13.26953125" style="34" customWidth="1"/>
    <col min="12" max="12" width="3.26953125" style="34" customWidth="1"/>
    <col min="13" max="14" width="10.81640625" style="34" customWidth="1"/>
    <col min="15" max="15" width="3.26953125" style="34" customWidth="1"/>
    <col min="16" max="17" width="11.1796875" style="34" customWidth="1"/>
    <col min="18" max="18" width="10" style="34" customWidth="1"/>
    <col min="19" max="19" width="3.26953125" style="34" customWidth="1"/>
    <col min="20" max="20" width="10.81640625" style="34" customWidth="1"/>
    <col min="21" max="16384" width="9.1796875" style="34"/>
  </cols>
  <sheetData>
    <row r="1" spans="2:20" s="1" customFormat="1" ht="20.149999999999999" customHeight="1">
      <c r="B1" s="2" t="s">
        <v>0</v>
      </c>
      <c r="C1" s="99"/>
      <c r="D1" s="99"/>
      <c r="F1" s="11"/>
      <c r="G1" s="11"/>
      <c r="H1" s="11"/>
      <c r="I1" s="11"/>
      <c r="J1" s="11"/>
    </row>
    <row r="2" spans="2:20" s="1" customFormat="1" ht="20.149999999999999" customHeight="1">
      <c r="B2" s="2" t="s">
        <v>89</v>
      </c>
    </row>
    <row r="3" spans="2:20" s="1" customFormat="1" ht="20.149999999999999" customHeight="1">
      <c r="B3" s="3" t="s">
        <v>31</v>
      </c>
      <c r="C3" s="100" t="s">
        <v>1</v>
      </c>
      <c r="D3" s="100"/>
      <c r="E3" s="4">
        <f>COUNT(N9:N40)-COUNTIF(N9:N40,"=0")+COUNTIF(T9:T21,"FAIL")+COUNTIF(M36:M54,"FAIL")</f>
        <v>0</v>
      </c>
      <c r="F3" s="101" t="s">
        <v>2</v>
      </c>
      <c r="G3" s="101"/>
      <c r="H3" s="5" t="s">
        <v>3</v>
      </c>
    </row>
    <row r="4" spans="2:20" s="6" customFormat="1" ht="12.75" customHeight="1">
      <c r="B4" s="7"/>
      <c r="C4" s="8"/>
      <c r="K4" s="9"/>
      <c r="L4" s="9"/>
      <c r="O4" s="9"/>
      <c r="P4" s="9"/>
      <c r="Q4" s="9"/>
      <c r="S4" s="9"/>
    </row>
    <row r="5" spans="2:20" s="6" customFormat="1" ht="12.75" customHeight="1">
      <c r="B5" s="7"/>
      <c r="C5" s="8"/>
      <c r="K5" s="9" t="s">
        <v>4</v>
      </c>
      <c r="L5" s="9"/>
      <c r="O5" s="9"/>
      <c r="P5" s="9"/>
      <c r="Q5" s="9"/>
      <c r="S5" s="9"/>
    </row>
    <row r="6" spans="2:20" ht="18" customHeight="1">
      <c r="B6" s="32" t="s">
        <v>12</v>
      </c>
      <c r="C6" s="102" t="s">
        <v>47</v>
      </c>
      <c r="D6" s="103"/>
      <c r="E6" s="103"/>
      <c r="F6" s="103"/>
      <c r="G6" s="104"/>
      <c r="H6" s="105" t="s">
        <v>48</v>
      </c>
      <c r="I6" s="106"/>
      <c r="J6" s="107"/>
      <c r="K6" s="97" t="s">
        <v>49</v>
      </c>
      <c r="L6" s="33"/>
      <c r="M6" s="92" t="s">
        <v>43</v>
      </c>
      <c r="N6" s="92" t="s">
        <v>5</v>
      </c>
      <c r="O6" s="33"/>
      <c r="P6" s="93" t="s">
        <v>59</v>
      </c>
      <c r="Q6" s="95" t="s">
        <v>60</v>
      </c>
      <c r="R6" s="97" t="s">
        <v>54</v>
      </c>
      <c r="S6" s="33"/>
      <c r="T6" s="92" t="s">
        <v>61</v>
      </c>
    </row>
    <row r="7" spans="2:20" ht="51" customHeight="1">
      <c r="B7" s="35" t="s">
        <v>13</v>
      </c>
      <c r="C7" s="68" t="s">
        <v>50</v>
      </c>
      <c r="D7" s="68" t="s">
        <v>51</v>
      </c>
      <c r="E7" s="68" t="s">
        <v>52</v>
      </c>
      <c r="F7" s="68" t="s">
        <v>53</v>
      </c>
      <c r="G7" s="67" t="s">
        <v>54</v>
      </c>
      <c r="H7" s="68" t="s">
        <v>55</v>
      </c>
      <c r="I7" s="68" t="s">
        <v>56</v>
      </c>
      <c r="J7" s="67" t="s">
        <v>57</v>
      </c>
      <c r="K7" s="108"/>
      <c r="L7" s="33"/>
      <c r="M7" s="92"/>
      <c r="N7" s="92"/>
      <c r="O7" s="33"/>
      <c r="P7" s="94"/>
      <c r="Q7" s="96"/>
      <c r="R7" s="98"/>
      <c r="S7" s="33"/>
      <c r="T7" s="92"/>
    </row>
    <row r="8" spans="2:20" s="37" customFormat="1" ht="16" customHeight="1">
      <c r="B8" s="36" t="s">
        <v>46</v>
      </c>
    </row>
    <row r="9" spans="2:20" s="37" customFormat="1" ht="16" customHeight="1">
      <c r="B9" s="38" t="s">
        <v>44</v>
      </c>
      <c r="C9" s="51">
        <v>363</v>
      </c>
      <c r="D9" s="51">
        <v>1382</v>
      </c>
      <c r="E9" s="51">
        <v>1423</v>
      </c>
      <c r="F9" s="51">
        <v>356</v>
      </c>
      <c r="G9" s="53">
        <f>SUM(C9:F9)</f>
        <v>3524</v>
      </c>
      <c r="H9" s="51">
        <v>171</v>
      </c>
      <c r="I9" s="51">
        <v>0</v>
      </c>
      <c r="J9" s="53">
        <f>SUM(H9:I9)</f>
        <v>171</v>
      </c>
      <c r="K9" s="41">
        <f>SUM(G9,J9)</f>
        <v>3695</v>
      </c>
      <c r="M9" s="54">
        <v>3695</v>
      </c>
      <c r="N9" s="54">
        <f>M9-K9</f>
        <v>0</v>
      </c>
      <c r="P9" s="51">
        <v>0</v>
      </c>
      <c r="Q9" s="51">
        <v>3524</v>
      </c>
      <c r="R9" s="41">
        <f>SUM(P9:Q9)</f>
        <v>3524</v>
      </c>
      <c r="T9" s="57" t="str">
        <f>IF(R9=G9, "PASS", "FAIL")</f>
        <v>PASS</v>
      </c>
    </row>
    <row r="10" spans="2:20" s="37" customFormat="1" ht="16" customHeight="1">
      <c r="B10" s="38" t="s">
        <v>83</v>
      </c>
      <c r="C10" s="40"/>
      <c r="D10" s="40"/>
      <c r="E10" s="40"/>
      <c r="F10" s="40"/>
      <c r="G10" s="40"/>
      <c r="H10" s="40"/>
      <c r="I10" s="40"/>
      <c r="J10" s="40"/>
      <c r="K10" s="40"/>
      <c r="M10" s="55"/>
      <c r="N10" s="56"/>
      <c r="P10" s="40"/>
      <c r="Q10" s="40"/>
      <c r="R10" s="39"/>
      <c r="T10" s="60"/>
    </row>
    <row r="11" spans="2:20" s="37" customFormat="1" ht="16" customHeight="1">
      <c r="B11" s="38" t="s">
        <v>79</v>
      </c>
      <c r="C11" s="51">
        <v>-2</v>
      </c>
      <c r="D11" s="51">
        <v>-184</v>
      </c>
      <c r="E11" s="51">
        <v>-413</v>
      </c>
      <c r="F11" s="51">
        <v>-9</v>
      </c>
      <c r="G11" s="53">
        <f>SUM(C11:F11)</f>
        <v>-608</v>
      </c>
      <c r="H11" s="51">
        <v>-23</v>
      </c>
      <c r="I11" s="51">
        <v>0</v>
      </c>
      <c r="J11" s="53">
        <f>SUM(H11:I11)</f>
        <v>-23</v>
      </c>
      <c r="K11" s="41">
        <f>SUM(G11,J11)</f>
        <v>-631</v>
      </c>
      <c r="M11" s="54">
        <v>-631</v>
      </c>
      <c r="N11" s="54">
        <f>M11-K11</f>
        <v>0</v>
      </c>
      <c r="P11" s="51">
        <v>0</v>
      </c>
      <c r="Q11" s="51">
        <v>-608</v>
      </c>
      <c r="R11" s="41">
        <f>SUM(P11:Q11)</f>
        <v>-608</v>
      </c>
      <c r="T11" s="57" t="str">
        <f>IF(R11=G11, "PASS", "FAIL")</f>
        <v>PASS</v>
      </c>
    </row>
    <row r="12" spans="2:20" s="37" customFormat="1" ht="16" customHeight="1">
      <c r="B12" s="38" t="s">
        <v>80</v>
      </c>
      <c r="C12" s="51">
        <v>18047</v>
      </c>
      <c r="D12" s="51">
        <v>62673</v>
      </c>
      <c r="E12" s="51">
        <v>61118</v>
      </c>
      <c r="F12" s="51">
        <v>14676</v>
      </c>
      <c r="G12" s="53">
        <f>SUM(C12:F12)</f>
        <v>156514</v>
      </c>
      <c r="H12" s="51">
        <v>3385</v>
      </c>
      <c r="I12" s="51">
        <v>0</v>
      </c>
      <c r="J12" s="53">
        <f>SUM(H12:I12)</f>
        <v>3385</v>
      </c>
      <c r="K12" s="41">
        <f>SUM(G12,J12)</f>
        <v>159899</v>
      </c>
      <c r="M12" s="54">
        <f>M13-SUM(M9,M11)</f>
        <v>159899</v>
      </c>
      <c r="N12" s="54">
        <f>M12-K12</f>
        <v>0</v>
      </c>
      <c r="P12" s="51">
        <v>92485</v>
      </c>
      <c r="Q12" s="51">
        <v>64029</v>
      </c>
      <c r="R12" s="41">
        <f>SUM(P12:Q12)</f>
        <v>156514</v>
      </c>
      <c r="T12" s="57" t="str">
        <f>IF(R12=G12, "PASS", "FAIL")</f>
        <v>PASS</v>
      </c>
    </row>
    <row r="13" spans="2:20" s="37" customFormat="1" ht="16" customHeight="1">
      <c r="B13" s="42" t="s">
        <v>6</v>
      </c>
      <c r="C13" s="41">
        <f t="shared" ref="C13:K13" si="0">SUM(C9,C11:C12)</f>
        <v>18408</v>
      </c>
      <c r="D13" s="41">
        <f t="shared" si="0"/>
        <v>63871</v>
      </c>
      <c r="E13" s="41">
        <f t="shared" si="0"/>
        <v>62128</v>
      </c>
      <c r="F13" s="41">
        <f t="shared" si="0"/>
        <v>15023</v>
      </c>
      <c r="G13" s="41">
        <f t="shared" si="0"/>
        <v>159430</v>
      </c>
      <c r="H13" s="41">
        <f t="shared" si="0"/>
        <v>3533</v>
      </c>
      <c r="I13" s="41">
        <f t="shared" si="0"/>
        <v>0</v>
      </c>
      <c r="J13" s="41">
        <f t="shared" si="0"/>
        <v>3533</v>
      </c>
      <c r="K13" s="41">
        <f t="shared" si="0"/>
        <v>162963</v>
      </c>
      <c r="M13" s="45">
        <v>162963</v>
      </c>
      <c r="N13" s="45">
        <f>M13-K13</f>
        <v>0</v>
      </c>
      <c r="P13" s="41">
        <f>SUM(P9,P11:P12)</f>
        <v>92485</v>
      </c>
      <c r="Q13" s="41">
        <f>SUM(Q9,Q11:Q12)</f>
        <v>66945</v>
      </c>
      <c r="R13" s="41">
        <f>SUM(R9,R11:R12)</f>
        <v>159430</v>
      </c>
    </row>
    <row r="14" spans="2:20" s="37" customFormat="1" ht="12.75" customHeight="1"/>
    <row r="15" spans="2:20" s="37" customFormat="1" ht="16" customHeight="1">
      <c r="B15" s="42" t="s">
        <v>81</v>
      </c>
      <c r="C15" s="41">
        <f t="shared" ref="C15:K15" si="1">C13+C18</f>
        <v>18349</v>
      </c>
      <c r="D15" s="41">
        <f t="shared" si="1"/>
        <v>63871</v>
      </c>
      <c r="E15" s="41">
        <f t="shared" si="1"/>
        <v>62128</v>
      </c>
      <c r="F15" s="41">
        <f t="shared" si="1"/>
        <v>14344</v>
      </c>
      <c r="G15" s="41">
        <f t="shared" si="1"/>
        <v>158692</v>
      </c>
      <c r="H15" s="41">
        <f t="shared" si="1"/>
        <v>3533</v>
      </c>
      <c r="I15" s="41">
        <f t="shared" si="1"/>
        <v>0</v>
      </c>
      <c r="J15" s="41">
        <f t="shared" si="1"/>
        <v>3533</v>
      </c>
      <c r="K15" s="41">
        <f t="shared" si="1"/>
        <v>162225</v>
      </c>
      <c r="P15" s="41">
        <f>P13+P18</f>
        <v>92485</v>
      </c>
      <c r="Q15" s="41">
        <f>Q13+Q18</f>
        <v>66207</v>
      </c>
      <c r="R15" s="41">
        <f>R13+R18</f>
        <v>158692</v>
      </c>
    </row>
    <row r="16" spans="2:20" s="37" customFormat="1" ht="12.75" customHeight="1"/>
    <row r="17" spans="2:22" s="37" customFormat="1" ht="16" customHeight="1">
      <c r="B17" s="36" t="s">
        <v>45</v>
      </c>
    </row>
    <row r="18" spans="2:22" s="37" customFormat="1" ht="16" customHeight="1">
      <c r="B18" s="38" t="s">
        <v>76</v>
      </c>
      <c r="C18" s="51">
        <v>-59</v>
      </c>
      <c r="D18" s="51">
        <v>0</v>
      </c>
      <c r="E18" s="51">
        <v>0</v>
      </c>
      <c r="F18" s="51">
        <v>-679</v>
      </c>
      <c r="G18" s="53">
        <f>SUM(C18:F18)</f>
        <v>-738</v>
      </c>
      <c r="H18" s="51">
        <v>0</v>
      </c>
      <c r="I18" s="51">
        <v>0</v>
      </c>
      <c r="J18" s="53">
        <f>SUM(H18:I18)</f>
        <v>0</v>
      </c>
      <c r="K18" s="41">
        <f>SUM(G18,J18)</f>
        <v>-738</v>
      </c>
      <c r="M18" s="54">
        <v>-738</v>
      </c>
      <c r="N18" s="54">
        <f>M18-K18</f>
        <v>0</v>
      </c>
      <c r="P18" s="51">
        <v>0</v>
      </c>
      <c r="Q18" s="51">
        <v>-738</v>
      </c>
      <c r="R18" s="41">
        <f>SUM(P18:Q18)</f>
        <v>-738</v>
      </c>
      <c r="T18" s="57" t="str">
        <f>IF(R18=G18, "PASS", "FAIL")</f>
        <v>PASS</v>
      </c>
    </row>
    <row r="19" spans="2:22" s="37" customFormat="1" ht="16" customHeight="1">
      <c r="B19" s="65" t="s">
        <v>77</v>
      </c>
      <c r="C19" s="40"/>
      <c r="D19" s="40"/>
      <c r="E19" s="40"/>
      <c r="F19" s="40"/>
      <c r="G19" s="40"/>
      <c r="H19" s="40"/>
      <c r="I19" s="40"/>
      <c r="J19" s="40"/>
      <c r="K19" s="39"/>
      <c r="M19" s="55"/>
      <c r="N19" s="55"/>
      <c r="P19" s="40"/>
      <c r="Q19" s="40"/>
      <c r="R19" s="39"/>
      <c r="T19" s="61"/>
    </row>
    <row r="20" spans="2:22" s="37" customFormat="1" ht="16" customHeight="1">
      <c r="B20" s="38" t="s">
        <v>70</v>
      </c>
      <c r="C20" s="51">
        <v>0</v>
      </c>
      <c r="D20" s="51">
        <v>0</v>
      </c>
      <c r="E20" s="51">
        <v>0</v>
      </c>
      <c r="F20" s="51">
        <v>0</v>
      </c>
      <c r="G20" s="53">
        <f>SUM(C20:F20)</f>
        <v>0</v>
      </c>
      <c r="H20" s="51">
        <v>0</v>
      </c>
      <c r="I20" s="51">
        <v>0</v>
      </c>
      <c r="J20" s="53">
        <f>SUM(H20:I20)</f>
        <v>0</v>
      </c>
      <c r="K20" s="41">
        <f>SUM(G20,J20)</f>
        <v>0</v>
      </c>
      <c r="M20" s="54">
        <v>0</v>
      </c>
      <c r="N20" s="54">
        <f>M20-K20</f>
        <v>0</v>
      </c>
      <c r="P20" s="51">
        <v>0</v>
      </c>
      <c r="Q20" s="51">
        <v>0</v>
      </c>
      <c r="R20" s="41">
        <f>SUM(P20:Q20)</f>
        <v>0</v>
      </c>
      <c r="T20" s="57" t="str">
        <f>IF(R20=G20, "PASS", "FAIL")</f>
        <v>PASS</v>
      </c>
    </row>
    <row r="21" spans="2:22" s="37" customFormat="1" ht="16" customHeight="1">
      <c r="B21" s="38" t="s">
        <v>82</v>
      </c>
      <c r="C21" s="51">
        <v>-6506</v>
      </c>
      <c r="D21" s="51">
        <v>-12579</v>
      </c>
      <c r="E21" s="51">
        <v>-6764</v>
      </c>
      <c r="F21" s="51">
        <v>-168</v>
      </c>
      <c r="G21" s="53">
        <f>SUM(C21:F21)</f>
        <v>-26017</v>
      </c>
      <c r="H21" s="51">
        <v>-203</v>
      </c>
      <c r="I21" s="51">
        <v>0</v>
      </c>
      <c r="J21" s="53">
        <f>SUM(H21:I21)</f>
        <v>-203</v>
      </c>
      <c r="K21" s="41">
        <f>SUM(G21,J21)</f>
        <v>-26220</v>
      </c>
      <c r="M21" s="54">
        <f>M22-M18-M20</f>
        <v>-26220</v>
      </c>
      <c r="N21" s="54">
        <f>M21-K21</f>
        <v>0</v>
      </c>
      <c r="P21" s="51">
        <v>-115</v>
      </c>
      <c r="Q21" s="51">
        <v>-25902</v>
      </c>
      <c r="R21" s="41">
        <f>SUM(P21:Q21)</f>
        <v>-26017</v>
      </c>
      <c r="T21" s="57" t="str">
        <f>IF(R21=G21, "PASS", "FAIL")</f>
        <v>PASS</v>
      </c>
    </row>
    <row r="22" spans="2:22" s="37" customFormat="1" ht="16" customHeight="1">
      <c r="B22" s="42" t="s">
        <v>9</v>
      </c>
      <c r="C22" s="41">
        <f t="shared" ref="C22:K22" si="2">SUM(C18,C20:C21)</f>
        <v>-6565</v>
      </c>
      <c r="D22" s="41">
        <f t="shared" si="2"/>
        <v>-12579</v>
      </c>
      <c r="E22" s="41">
        <f t="shared" si="2"/>
        <v>-6764</v>
      </c>
      <c r="F22" s="41">
        <f t="shared" si="2"/>
        <v>-847</v>
      </c>
      <c r="G22" s="41">
        <f t="shared" si="2"/>
        <v>-26755</v>
      </c>
      <c r="H22" s="41">
        <f t="shared" si="2"/>
        <v>-203</v>
      </c>
      <c r="I22" s="41">
        <f t="shared" si="2"/>
        <v>0</v>
      </c>
      <c r="J22" s="41">
        <f t="shared" si="2"/>
        <v>-203</v>
      </c>
      <c r="K22" s="41">
        <f t="shared" si="2"/>
        <v>-26958</v>
      </c>
      <c r="M22" s="45">
        <v>-26958</v>
      </c>
      <c r="N22" s="45">
        <f>M22-K22</f>
        <v>0</v>
      </c>
      <c r="P22" s="41">
        <f>SUM(P18,P20:P21)</f>
        <v>-115</v>
      </c>
      <c r="Q22" s="41">
        <f>SUM(Q18,Q20:Q21)</f>
        <v>-26640</v>
      </c>
      <c r="R22" s="41">
        <f>SUM(R18,R20:R21)</f>
        <v>-26755</v>
      </c>
    </row>
    <row r="23" spans="2:22" s="37" customFormat="1" ht="12.75" customHeight="1"/>
    <row r="24" spans="2:22" s="37" customFormat="1" ht="16" customHeight="1">
      <c r="B24" s="42" t="s">
        <v>78</v>
      </c>
      <c r="C24" s="41">
        <f t="shared" ref="C24:K24" si="3">C22-C18</f>
        <v>-6506</v>
      </c>
      <c r="D24" s="41">
        <f t="shared" si="3"/>
        <v>-12579</v>
      </c>
      <c r="E24" s="41">
        <f t="shared" si="3"/>
        <v>-6764</v>
      </c>
      <c r="F24" s="41">
        <f t="shared" si="3"/>
        <v>-168</v>
      </c>
      <c r="G24" s="41">
        <f t="shared" si="3"/>
        <v>-26017</v>
      </c>
      <c r="H24" s="41">
        <f t="shared" si="3"/>
        <v>-203</v>
      </c>
      <c r="I24" s="41">
        <f t="shared" si="3"/>
        <v>0</v>
      </c>
      <c r="J24" s="41">
        <f t="shared" si="3"/>
        <v>-203</v>
      </c>
      <c r="K24" s="41">
        <f t="shared" si="3"/>
        <v>-26220</v>
      </c>
      <c r="P24" s="41">
        <f>P22-P18</f>
        <v>-115</v>
      </c>
      <c r="Q24" s="41">
        <f>Q22-Q18</f>
        <v>-25902</v>
      </c>
      <c r="R24" s="41">
        <f>R22-R18</f>
        <v>-26017</v>
      </c>
    </row>
    <row r="25" spans="2:22" s="37" customFormat="1" ht="12.75" customHeight="1"/>
    <row r="26" spans="2:22" s="37" customFormat="1" ht="16" customHeight="1">
      <c r="B26" s="43" t="s">
        <v>7</v>
      </c>
      <c r="C26" s="44">
        <f t="shared" ref="C26:K26" si="4">C13+C22</f>
        <v>11843</v>
      </c>
      <c r="D26" s="44">
        <f t="shared" si="4"/>
        <v>51292</v>
      </c>
      <c r="E26" s="44">
        <f t="shared" si="4"/>
        <v>55364</v>
      </c>
      <c r="F26" s="44">
        <f t="shared" si="4"/>
        <v>14176</v>
      </c>
      <c r="G26" s="44">
        <f t="shared" si="4"/>
        <v>132675</v>
      </c>
      <c r="H26" s="44">
        <f t="shared" si="4"/>
        <v>3330</v>
      </c>
      <c r="I26" s="44">
        <f t="shared" si="4"/>
        <v>0</v>
      </c>
      <c r="J26" s="44">
        <f t="shared" si="4"/>
        <v>3330</v>
      </c>
      <c r="K26" s="44">
        <f t="shared" si="4"/>
        <v>136005</v>
      </c>
      <c r="M26" s="45">
        <v>136005</v>
      </c>
      <c r="N26" s="45">
        <f>M26-K26</f>
        <v>0</v>
      </c>
      <c r="P26" s="44">
        <f>P13+P22</f>
        <v>92370</v>
      </c>
      <c r="Q26" s="44">
        <f>Q13+Q22</f>
        <v>40305</v>
      </c>
      <c r="R26" s="44">
        <f>R13+R22</f>
        <v>132675</v>
      </c>
    </row>
    <row r="27" spans="2:22" s="37" customFormat="1" ht="12.75" customHeight="1"/>
    <row r="28" spans="2:22" s="37" customFormat="1" ht="16" customHeight="1">
      <c r="B28" s="34" t="s">
        <v>58</v>
      </c>
    </row>
    <row r="29" spans="2:22" s="37" customFormat="1" ht="16" customHeight="1">
      <c r="B29" s="46" t="s">
        <v>90</v>
      </c>
      <c r="C29" s="47">
        <v>15311</v>
      </c>
      <c r="D29" s="47">
        <v>60071</v>
      </c>
      <c r="E29" s="47">
        <v>59500</v>
      </c>
      <c r="F29" s="47">
        <v>14476</v>
      </c>
      <c r="G29" s="47">
        <v>149358</v>
      </c>
      <c r="H29" s="47">
        <v>3278</v>
      </c>
      <c r="I29" s="47">
        <v>0</v>
      </c>
      <c r="J29" s="47">
        <v>3278</v>
      </c>
      <c r="K29" s="47">
        <v>152636</v>
      </c>
      <c r="P29" s="47">
        <v>85707</v>
      </c>
      <c r="Q29" s="47">
        <v>63651</v>
      </c>
      <c r="R29" s="47">
        <v>149358</v>
      </c>
    </row>
    <row r="30" spans="2:22" s="37" customFormat="1" ht="16" customHeight="1">
      <c r="B30" s="46" t="s">
        <v>91</v>
      </c>
      <c r="C30" s="47">
        <v>-3097</v>
      </c>
      <c r="D30" s="47">
        <v>-10574</v>
      </c>
      <c r="E30" s="47">
        <v>-5214</v>
      </c>
      <c r="F30" s="47">
        <v>-610</v>
      </c>
      <c r="G30" s="47">
        <v>-19495</v>
      </c>
      <c r="H30" s="47">
        <v>-211</v>
      </c>
      <c r="I30" s="47">
        <v>0</v>
      </c>
      <c r="J30" s="47">
        <v>-211</v>
      </c>
      <c r="K30" s="47">
        <v>-19706</v>
      </c>
      <c r="P30" s="47">
        <v>-62</v>
      </c>
      <c r="Q30" s="47">
        <v>-19433</v>
      </c>
      <c r="R30" s="47">
        <v>-19495</v>
      </c>
    </row>
    <row r="31" spans="2:22" s="37" customFormat="1" ht="16" customHeight="1">
      <c r="B31" s="46" t="s">
        <v>92</v>
      </c>
      <c r="C31" s="47">
        <v>12214</v>
      </c>
      <c r="D31" s="47">
        <v>49497</v>
      </c>
      <c r="E31" s="47">
        <v>54286</v>
      </c>
      <c r="F31" s="47">
        <v>13866</v>
      </c>
      <c r="G31" s="47">
        <v>129863</v>
      </c>
      <c r="H31" s="47">
        <v>3067</v>
      </c>
      <c r="I31" s="47">
        <v>0</v>
      </c>
      <c r="J31" s="47">
        <v>3067</v>
      </c>
      <c r="K31" s="47">
        <v>132930</v>
      </c>
      <c r="P31" s="47">
        <v>85645</v>
      </c>
      <c r="Q31" s="47">
        <v>44218</v>
      </c>
      <c r="R31" s="47">
        <v>129863</v>
      </c>
    </row>
    <row r="32" spans="2:22" s="1" customFormat="1" ht="12.75" customHeight="1">
      <c r="B32" s="16"/>
      <c r="C32" s="31">
        <v>2</v>
      </c>
      <c r="D32" s="31">
        <f t="shared" ref="D32:K32" si="5">C32+1</f>
        <v>3</v>
      </c>
      <c r="E32" s="31">
        <f t="shared" si="5"/>
        <v>4</v>
      </c>
      <c r="F32" s="31">
        <f t="shared" si="5"/>
        <v>5</v>
      </c>
      <c r="G32" s="31">
        <f t="shared" si="5"/>
        <v>6</v>
      </c>
      <c r="H32" s="31">
        <f t="shared" si="5"/>
        <v>7</v>
      </c>
      <c r="I32" s="31">
        <f t="shared" si="5"/>
        <v>8</v>
      </c>
      <c r="J32" s="31">
        <f t="shared" si="5"/>
        <v>9</v>
      </c>
      <c r="K32" s="31">
        <f t="shared" si="5"/>
        <v>10</v>
      </c>
      <c r="L32" s="17"/>
      <c r="M32" s="18"/>
      <c r="N32" s="19"/>
      <c r="O32" s="17"/>
      <c r="P32" s="31">
        <v>12</v>
      </c>
      <c r="Q32" s="31">
        <f>P32+1</f>
        <v>13</v>
      </c>
      <c r="R32" s="31">
        <f>Q32+1</f>
        <v>14</v>
      </c>
      <c r="S32" s="17"/>
      <c r="T32" s="20"/>
      <c r="U32" s="21"/>
      <c r="V32" s="21"/>
    </row>
    <row r="33" spans="2:19" s="1" customFormat="1" ht="18" customHeight="1">
      <c r="B33" s="22" t="s">
        <v>69</v>
      </c>
      <c r="C33" s="23"/>
      <c r="D33" s="23"/>
      <c r="E33" s="23"/>
      <c r="F33" s="23"/>
      <c r="G33" s="23"/>
      <c r="H33" s="23"/>
      <c r="I33" s="23"/>
      <c r="J33" s="23"/>
      <c r="K33" s="23"/>
      <c r="L33" s="23"/>
      <c r="O33" s="23"/>
      <c r="P33" s="23"/>
      <c r="Q33" s="23"/>
      <c r="R33" s="23"/>
      <c r="S33" s="23"/>
    </row>
    <row r="34" spans="2:19" s="1" customFormat="1" ht="6" customHeight="1">
      <c r="B34" s="24"/>
      <c r="C34" s="23"/>
      <c r="D34" s="23"/>
      <c r="E34" s="23"/>
      <c r="F34" s="23"/>
      <c r="G34" s="23"/>
      <c r="H34" s="23"/>
      <c r="I34" s="23"/>
      <c r="J34" s="23"/>
      <c r="K34" s="23"/>
      <c r="L34" s="23"/>
      <c r="M34" s="23"/>
      <c r="N34" s="29"/>
      <c r="O34" s="12"/>
    </row>
    <row r="35" spans="2:19" s="1" customFormat="1" ht="16" customHeight="1">
      <c r="B35" s="27" t="s">
        <v>71</v>
      </c>
      <c r="C35" s="28"/>
      <c r="D35" s="23"/>
      <c r="E35" s="23"/>
      <c r="F35" s="23"/>
      <c r="G35" s="23"/>
      <c r="H35" s="23"/>
      <c r="I35" s="23"/>
      <c r="J35" s="23"/>
      <c r="K35" s="23"/>
      <c r="L35" s="23"/>
      <c r="M35" s="26"/>
      <c r="N35" s="23"/>
      <c r="O35" s="23"/>
    </row>
    <row r="36" spans="2:19" s="37" customFormat="1" ht="16" customHeight="1">
      <c r="B36" s="38" t="s">
        <v>71</v>
      </c>
      <c r="C36" s="51">
        <v>0</v>
      </c>
      <c r="D36" s="51">
        <v>0</v>
      </c>
      <c r="E36" s="51">
        <v>0</v>
      </c>
      <c r="F36" s="40"/>
      <c r="G36" s="40"/>
      <c r="H36" s="40"/>
      <c r="I36" s="40"/>
      <c r="J36" s="40"/>
      <c r="K36" s="40"/>
      <c r="M36" s="57" t="s">
        <v>142</v>
      </c>
    </row>
    <row r="37" spans="2:19" s="1" customFormat="1" ht="6" customHeight="1">
      <c r="B37" s="24"/>
      <c r="C37" s="23"/>
      <c r="D37" s="23"/>
      <c r="E37" s="23"/>
      <c r="F37" s="23"/>
      <c r="G37" s="23"/>
      <c r="H37" s="23"/>
      <c r="I37" s="23"/>
      <c r="J37" s="23"/>
      <c r="K37" s="23"/>
      <c r="L37" s="23"/>
      <c r="M37" s="23"/>
      <c r="N37" s="29"/>
      <c r="O37" s="12"/>
    </row>
    <row r="38" spans="2:19" s="1" customFormat="1" ht="16" customHeight="1">
      <c r="B38" s="27" t="s">
        <v>84</v>
      </c>
      <c r="C38" s="28"/>
      <c r="D38" s="23"/>
      <c r="E38" s="23"/>
      <c r="F38" s="23"/>
      <c r="G38" s="23"/>
      <c r="H38" s="23"/>
      <c r="I38" s="23"/>
      <c r="J38" s="23"/>
      <c r="K38" s="23"/>
      <c r="L38" s="23"/>
      <c r="M38" s="26"/>
      <c r="N38" s="23"/>
      <c r="O38" s="23"/>
    </row>
    <row r="39" spans="2:19" s="37" customFormat="1" ht="16" customHeight="1">
      <c r="B39" s="38" t="s">
        <v>85</v>
      </c>
      <c r="C39" s="51">
        <v>414</v>
      </c>
      <c r="D39" s="51">
        <v>36722</v>
      </c>
      <c r="E39" s="51">
        <v>35606</v>
      </c>
      <c r="F39" s="51">
        <v>6394</v>
      </c>
      <c r="G39" s="53">
        <f t="shared" ref="G39:G44" si="6">SUM(C39:F39)</f>
        <v>79136</v>
      </c>
      <c r="H39" s="51">
        <v>0</v>
      </c>
      <c r="I39" s="51">
        <v>0</v>
      </c>
      <c r="J39" s="53">
        <f>SUM(H39:I39)</f>
        <v>0</v>
      </c>
      <c r="K39" s="41">
        <f>G39+J39</f>
        <v>79136</v>
      </c>
      <c r="M39" s="54">
        <v>79136</v>
      </c>
      <c r="N39" s="54">
        <f>M39-K39</f>
        <v>0</v>
      </c>
    </row>
    <row r="40" spans="2:19" s="37" customFormat="1" ht="16" customHeight="1">
      <c r="B40" s="38" t="s">
        <v>88</v>
      </c>
      <c r="C40" s="51">
        <v>12952</v>
      </c>
      <c r="D40" s="51">
        <v>13045</v>
      </c>
      <c r="E40" s="51">
        <v>9776</v>
      </c>
      <c r="F40" s="51">
        <v>3256</v>
      </c>
      <c r="G40" s="53">
        <f t="shared" si="6"/>
        <v>39029</v>
      </c>
      <c r="H40" s="51">
        <v>2056</v>
      </c>
      <c r="I40" s="51">
        <v>0</v>
      </c>
      <c r="J40" s="53">
        <f>SUM(H40:I40)</f>
        <v>2056</v>
      </c>
      <c r="K40" s="41">
        <f>G40+J40</f>
        <v>41085</v>
      </c>
      <c r="M40" s="54">
        <v>41085</v>
      </c>
      <c r="N40" s="54">
        <f>M40-K40</f>
        <v>0</v>
      </c>
    </row>
    <row r="41" spans="2:19" s="37" customFormat="1" ht="16" customHeight="1">
      <c r="B41" s="38" t="s">
        <v>86</v>
      </c>
      <c r="C41" s="51">
        <v>23</v>
      </c>
      <c r="D41" s="51">
        <v>519</v>
      </c>
      <c r="E41" s="51">
        <v>2231</v>
      </c>
      <c r="F41" s="51">
        <v>1598</v>
      </c>
      <c r="G41" s="53">
        <f t="shared" si="6"/>
        <v>4371</v>
      </c>
      <c r="H41" s="40"/>
      <c r="I41" s="40"/>
      <c r="J41" s="40"/>
      <c r="K41" s="41">
        <f>G41</f>
        <v>4371</v>
      </c>
    </row>
    <row r="42" spans="2:19" s="37" customFormat="1" ht="16" customHeight="1">
      <c r="B42" s="38" t="s">
        <v>62</v>
      </c>
      <c r="C42" s="51">
        <v>733</v>
      </c>
      <c r="D42" s="51">
        <v>3015</v>
      </c>
      <c r="E42" s="51">
        <v>3391</v>
      </c>
      <c r="F42" s="51">
        <v>80</v>
      </c>
      <c r="G42" s="53">
        <f t="shared" si="6"/>
        <v>7219</v>
      </c>
      <c r="H42" s="40"/>
      <c r="I42" s="40"/>
      <c r="J42" s="40"/>
      <c r="K42" s="41">
        <f>G42</f>
        <v>7219</v>
      </c>
    </row>
    <row r="43" spans="2:19" s="37" customFormat="1" ht="16" customHeight="1">
      <c r="B43" s="38" t="s">
        <v>63</v>
      </c>
      <c r="C43" s="51">
        <v>0</v>
      </c>
      <c r="D43" s="51">
        <v>0</v>
      </c>
      <c r="E43" s="51">
        <v>0</v>
      </c>
      <c r="F43" s="51">
        <v>14655</v>
      </c>
      <c r="G43" s="53">
        <f t="shared" si="6"/>
        <v>14655</v>
      </c>
      <c r="H43" s="40"/>
      <c r="I43" s="40"/>
      <c r="J43" s="40"/>
      <c r="K43" s="41">
        <f>G43</f>
        <v>14655</v>
      </c>
      <c r="M43" s="30" t="str">
        <f>IF(OR(SUM(C43:E43)&gt;P13, F43&gt;F13), "FAIL", "PASS")</f>
        <v>PASS</v>
      </c>
      <c r="N43" s="25"/>
    </row>
    <row r="44" spans="2:19" s="37" customFormat="1" ht="16" customHeight="1">
      <c r="B44" s="38" t="s">
        <v>64</v>
      </c>
      <c r="C44" s="51">
        <v>0</v>
      </c>
      <c r="D44" s="51">
        <v>346</v>
      </c>
      <c r="E44" s="51">
        <v>251</v>
      </c>
      <c r="F44" s="51">
        <v>11</v>
      </c>
      <c r="G44" s="53">
        <f t="shared" si="6"/>
        <v>608</v>
      </c>
      <c r="H44" s="40"/>
      <c r="I44" s="40"/>
      <c r="J44" s="40"/>
      <c r="K44" s="41">
        <f>G44</f>
        <v>608</v>
      </c>
      <c r="M44" s="62"/>
    </row>
    <row r="45" spans="2:19" s="1" customFormat="1" ht="6" customHeight="1">
      <c r="B45" s="24"/>
      <c r="C45" s="23"/>
      <c r="D45" s="23"/>
      <c r="E45" s="23"/>
      <c r="F45" s="23"/>
      <c r="G45" s="23"/>
      <c r="H45" s="23"/>
      <c r="I45" s="23"/>
      <c r="J45" s="23"/>
      <c r="K45" s="23"/>
      <c r="L45" s="23"/>
      <c r="M45" s="23"/>
      <c r="N45" s="29"/>
      <c r="O45" s="12"/>
    </row>
    <row r="46" spans="2:19" s="1" customFormat="1" ht="16" customHeight="1">
      <c r="B46" s="27" t="s">
        <v>45</v>
      </c>
      <c r="C46" s="28"/>
      <c r="D46" s="23"/>
      <c r="E46" s="23"/>
      <c r="F46" s="23"/>
      <c r="G46" s="23"/>
      <c r="H46" s="23"/>
      <c r="I46" s="23"/>
      <c r="J46" s="23"/>
      <c r="K46" s="23"/>
      <c r="L46" s="23"/>
      <c r="M46" s="26"/>
      <c r="N46" s="23"/>
      <c r="O46" s="23"/>
    </row>
    <row r="47" spans="2:19" s="37" customFormat="1" ht="16" customHeight="1">
      <c r="B47" s="38" t="s">
        <v>62</v>
      </c>
      <c r="C47" s="51">
        <v>0</v>
      </c>
      <c r="D47" s="51">
        <v>-588</v>
      </c>
      <c r="E47" s="51">
        <v>-904</v>
      </c>
      <c r="F47" s="51">
        <v>-5</v>
      </c>
      <c r="G47" s="53">
        <f>SUM(C47:F47)</f>
        <v>-1497</v>
      </c>
      <c r="H47" s="40"/>
      <c r="I47" s="40"/>
      <c r="J47" s="40"/>
      <c r="K47" s="41">
        <f>G47</f>
        <v>-1497</v>
      </c>
      <c r="M47" s="30" t="s">
        <v>142</v>
      </c>
      <c r="N47" s="25"/>
    </row>
    <row r="48" spans="2:19" s="1" customFormat="1" ht="6" customHeight="1">
      <c r="B48" s="24"/>
      <c r="C48" s="23"/>
      <c r="D48" s="23"/>
      <c r="E48" s="23"/>
      <c r="F48" s="23"/>
      <c r="G48" s="23"/>
      <c r="H48" s="23"/>
      <c r="I48" s="23"/>
      <c r="J48" s="23"/>
      <c r="K48" s="23"/>
      <c r="L48" s="23"/>
      <c r="M48" s="23"/>
      <c r="N48" s="29"/>
      <c r="O48" s="12"/>
    </row>
    <row r="49" spans="2:20" s="1" customFormat="1" ht="16" customHeight="1">
      <c r="B49" s="27" t="s">
        <v>65</v>
      </c>
      <c r="C49" s="28"/>
      <c r="D49" s="23"/>
      <c r="E49" s="23"/>
      <c r="F49" s="23"/>
      <c r="G49" s="23"/>
      <c r="H49" s="23"/>
      <c r="I49" s="23"/>
      <c r="J49" s="23"/>
      <c r="K49" s="23"/>
      <c r="L49" s="23"/>
      <c r="M49" s="26"/>
      <c r="N49" s="23"/>
      <c r="O49" s="23"/>
    </row>
    <row r="50" spans="2:20" s="37" customFormat="1" ht="16" customHeight="1">
      <c r="B50" s="38" t="s">
        <v>66</v>
      </c>
      <c r="C50" s="51">
        <v>0</v>
      </c>
      <c r="D50" s="51">
        <v>3462</v>
      </c>
      <c r="E50" s="51">
        <v>2506</v>
      </c>
      <c r="F50" s="51">
        <v>109</v>
      </c>
      <c r="G50" s="53">
        <f>SUM(C50:F50)</f>
        <v>6077</v>
      </c>
      <c r="H50" s="40"/>
      <c r="I50" s="40"/>
      <c r="J50" s="40"/>
      <c r="K50" s="41">
        <f>G50</f>
        <v>6077</v>
      </c>
      <c r="M50" s="30" t="str">
        <f>IF(AND(G44&gt;0, G50=0), "FAIL", "PASS")</f>
        <v>PASS</v>
      </c>
    </row>
    <row r="51" spans="2:20" s="37" customFormat="1" ht="16" customHeight="1">
      <c r="B51" s="46" t="s">
        <v>72</v>
      </c>
      <c r="C51" s="63" t="e">
        <f>(C44*1000)/C50</f>
        <v>#DIV/0!</v>
      </c>
      <c r="D51" s="63">
        <f>(D44*1000)/D50</f>
        <v>99.942229924898896</v>
      </c>
      <c r="E51" s="63">
        <f>(E44*1000)/E50</f>
        <v>100.15961691939346</v>
      </c>
      <c r="F51" s="63">
        <f>(F44*1000)/F50</f>
        <v>100.91743119266054</v>
      </c>
      <c r="G51" s="64">
        <f>(G44*1000)/G50</f>
        <v>100.04936646371564</v>
      </c>
      <c r="H51" s="40"/>
      <c r="I51" s="40"/>
      <c r="J51" s="40"/>
      <c r="K51" s="66">
        <f>(K44*1000)/K50</f>
        <v>100.04936646371564</v>
      </c>
    </row>
    <row r="52" spans="2:20" s="37" customFormat="1" ht="16" customHeight="1">
      <c r="B52" s="38" t="s">
        <v>67</v>
      </c>
      <c r="C52" s="51">
        <v>244205</v>
      </c>
      <c r="D52" s="51">
        <v>763543</v>
      </c>
      <c r="E52" s="51">
        <v>152407</v>
      </c>
      <c r="F52" s="51">
        <v>24229</v>
      </c>
      <c r="G52" s="53">
        <f>SUM(C52:F52)</f>
        <v>1184384</v>
      </c>
      <c r="H52" s="40"/>
      <c r="I52" s="40"/>
      <c r="J52" s="40"/>
      <c r="K52" s="41">
        <f>G52</f>
        <v>1184384</v>
      </c>
    </row>
    <row r="53" spans="2:20" s="37" customFormat="1" ht="16" customHeight="1">
      <c r="B53" s="38" t="s">
        <v>87</v>
      </c>
      <c r="C53" s="51">
        <v>0</v>
      </c>
      <c r="D53" s="51">
        <v>287044</v>
      </c>
      <c r="E53" s="51">
        <v>382186</v>
      </c>
      <c r="F53" s="51">
        <v>3524</v>
      </c>
      <c r="G53" s="53">
        <f>SUM(C53:F53)</f>
        <v>672754</v>
      </c>
      <c r="H53" s="40"/>
      <c r="I53" s="40"/>
      <c r="J53" s="40"/>
      <c r="K53" s="41">
        <f>G53</f>
        <v>672754</v>
      </c>
    </row>
    <row r="54" spans="2:20" s="37" customFormat="1" ht="16" customHeight="1">
      <c r="B54" s="52" t="s">
        <v>68</v>
      </c>
      <c r="C54" s="53">
        <f>SUM(C52:C53)</f>
        <v>244205</v>
      </c>
      <c r="D54" s="53">
        <f>SUM(D52:D53)</f>
        <v>1050587</v>
      </c>
      <c r="E54" s="53">
        <f>SUM(E52:E53)</f>
        <v>534593</v>
      </c>
      <c r="F54" s="53">
        <f>SUM(F52:F53)</f>
        <v>27753</v>
      </c>
      <c r="G54" s="53">
        <f>SUM(G52:G53)</f>
        <v>1857138</v>
      </c>
      <c r="H54" s="40"/>
      <c r="I54" s="40"/>
      <c r="J54" s="40"/>
      <c r="K54" s="41">
        <f>SUM(K52:K53)</f>
        <v>1857138</v>
      </c>
      <c r="M54" s="30" t="str">
        <f>IF(AND(G42&gt;0, G54=0), "FAIL", "PASS")</f>
        <v>PASS</v>
      </c>
    </row>
    <row r="55" spans="2:20" s="37" customFormat="1" ht="16" customHeight="1">
      <c r="B55" s="46" t="s">
        <v>73</v>
      </c>
      <c r="C55" s="63">
        <f>(C42*1000)/C54</f>
        <v>3.0015765442967997</v>
      </c>
      <c r="D55" s="63">
        <f>(D42*1000)/D54</f>
        <v>2.8698242030407761</v>
      </c>
      <c r="E55" s="63">
        <f>(E42*1000)/E54</f>
        <v>6.3431432884456029</v>
      </c>
      <c r="F55" s="63">
        <f>(F42*1000)/F54</f>
        <v>2.882571253558174</v>
      </c>
      <c r="G55" s="64">
        <f>(G42*1000)/G54</f>
        <v>3.8871640125828022</v>
      </c>
      <c r="H55" s="40"/>
      <c r="I55" s="40"/>
      <c r="J55" s="40"/>
      <c r="K55" s="66">
        <f>(K42*1000)/K54</f>
        <v>3.8871640125828022</v>
      </c>
    </row>
    <row r="56" spans="2:20" s="37" customFormat="1" ht="12.75" customHeight="1"/>
    <row r="57" spans="2:20" s="13" customFormat="1" ht="18" customHeight="1">
      <c r="B57" s="14" t="s">
        <v>8</v>
      </c>
      <c r="C57" s="15"/>
      <c r="D57" s="15"/>
      <c r="F57" s="15"/>
      <c r="M57" s="15"/>
      <c r="N57" s="15"/>
      <c r="P57" s="15"/>
      <c r="Q57" s="15"/>
      <c r="T57" s="15"/>
    </row>
    <row r="58" spans="2:20" s="10" customFormat="1" ht="16" customHeight="1">
      <c r="B58" s="91" t="s">
        <v>162</v>
      </c>
      <c r="C58" s="91"/>
      <c r="D58" s="91"/>
      <c r="E58" s="91"/>
      <c r="F58" s="91"/>
      <c r="G58" s="91"/>
      <c r="H58" s="91"/>
      <c r="I58" s="91"/>
      <c r="J58" s="91"/>
      <c r="K58" s="91"/>
      <c r="L58" s="48"/>
      <c r="M58" s="49"/>
      <c r="N58" s="49"/>
      <c r="O58" s="49"/>
      <c r="P58" s="49"/>
      <c r="Q58" s="49"/>
      <c r="S58" s="49"/>
      <c r="T58" s="49"/>
    </row>
    <row r="59" spans="2:20" s="10" customFormat="1" ht="16" customHeight="1">
      <c r="B59" s="91"/>
      <c r="C59" s="91"/>
      <c r="D59" s="91"/>
      <c r="E59" s="91"/>
      <c r="F59" s="91"/>
      <c r="G59" s="91"/>
      <c r="H59" s="91"/>
      <c r="I59" s="91"/>
      <c r="J59" s="91"/>
      <c r="K59" s="91"/>
      <c r="L59" s="49"/>
      <c r="M59" s="49"/>
      <c r="N59" s="49"/>
      <c r="O59" s="49"/>
      <c r="P59" s="49"/>
      <c r="Q59" s="49"/>
      <c r="S59" s="49"/>
      <c r="T59" s="49"/>
    </row>
    <row r="60" spans="2:20" s="10" customFormat="1" ht="16" customHeight="1">
      <c r="B60" s="91"/>
      <c r="C60" s="91"/>
      <c r="D60" s="91"/>
      <c r="E60" s="91"/>
      <c r="F60" s="91"/>
      <c r="G60" s="91"/>
      <c r="H60" s="91"/>
      <c r="I60" s="91"/>
      <c r="J60" s="91"/>
      <c r="K60" s="91"/>
      <c r="L60" s="49"/>
      <c r="M60" s="49"/>
      <c r="N60" s="49"/>
      <c r="O60" s="49"/>
      <c r="P60" s="49"/>
      <c r="Q60" s="49"/>
      <c r="S60" s="49"/>
      <c r="T60" s="49"/>
    </row>
    <row r="61" spans="2:20" s="10" customFormat="1" ht="16" customHeight="1">
      <c r="B61" s="91"/>
      <c r="C61" s="91"/>
      <c r="D61" s="91"/>
      <c r="E61" s="91"/>
      <c r="F61" s="91"/>
      <c r="G61" s="91"/>
      <c r="H61" s="91"/>
      <c r="I61" s="91"/>
      <c r="J61" s="91"/>
      <c r="K61" s="91"/>
      <c r="L61" s="49"/>
      <c r="M61" s="49"/>
      <c r="N61" s="49"/>
      <c r="O61" s="49"/>
      <c r="P61" s="49"/>
      <c r="Q61" s="49"/>
      <c r="S61" s="49"/>
      <c r="T61" s="49"/>
    </row>
    <row r="62" spans="2:20" s="10" customFormat="1" ht="16" customHeight="1">
      <c r="B62" s="91"/>
      <c r="C62" s="91"/>
      <c r="D62" s="91"/>
      <c r="E62" s="91"/>
      <c r="F62" s="91"/>
      <c r="G62" s="91"/>
      <c r="H62" s="91"/>
      <c r="I62" s="91"/>
      <c r="J62" s="91"/>
      <c r="K62" s="91"/>
      <c r="L62" s="49"/>
      <c r="M62" s="49"/>
      <c r="N62" s="49"/>
      <c r="O62" s="49"/>
      <c r="P62" s="49"/>
      <c r="Q62" s="49"/>
      <c r="S62" s="49"/>
      <c r="T62" s="49"/>
    </row>
    <row r="63" spans="2:20" s="10" customFormat="1" ht="16" customHeight="1">
      <c r="B63" s="91"/>
      <c r="C63" s="91"/>
      <c r="D63" s="91"/>
      <c r="E63" s="91"/>
      <c r="F63" s="91"/>
      <c r="G63" s="91"/>
      <c r="H63" s="91"/>
      <c r="I63" s="91"/>
      <c r="J63" s="91"/>
      <c r="K63" s="91"/>
      <c r="L63" s="49"/>
      <c r="M63" s="49"/>
      <c r="N63" s="49"/>
      <c r="O63" s="49"/>
      <c r="P63" s="49"/>
      <c r="Q63" s="49"/>
      <c r="S63" s="49"/>
      <c r="T63" s="49"/>
    </row>
    <row r="64" spans="2:20" s="10" customFormat="1" ht="16" customHeight="1">
      <c r="B64" s="91"/>
      <c r="C64" s="91"/>
      <c r="D64" s="91"/>
      <c r="E64" s="91"/>
      <c r="F64" s="91"/>
      <c r="G64" s="91"/>
      <c r="H64" s="91"/>
      <c r="I64" s="91"/>
      <c r="J64" s="91"/>
      <c r="K64" s="91"/>
      <c r="L64" s="49"/>
      <c r="M64" s="49"/>
      <c r="N64" s="49"/>
      <c r="O64" s="49"/>
      <c r="P64" s="49"/>
      <c r="Q64" s="49"/>
      <c r="S64" s="49"/>
      <c r="T64" s="49"/>
    </row>
    <row r="65" spans="2:20" s="10" customFormat="1" ht="16" customHeight="1">
      <c r="B65" s="91"/>
      <c r="C65" s="91"/>
      <c r="D65" s="91"/>
      <c r="E65" s="91"/>
      <c r="F65" s="91"/>
      <c r="G65" s="91"/>
      <c r="H65" s="91"/>
      <c r="I65" s="91"/>
      <c r="J65" s="91"/>
      <c r="K65" s="91"/>
      <c r="L65" s="49"/>
      <c r="M65" s="49"/>
      <c r="N65" s="49"/>
      <c r="O65" s="49"/>
      <c r="P65" s="49"/>
      <c r="Q65" s="49"/>
      <c r="S65" s="49"/>
      <c r="T65" s="49"/>
    </row>
    <row r="66" spans="2:20" s="10" customFormat="1" ht="16" customHeight="1">
      <c r="B66" s="91"/>
      <c r="C66" s="91"/>
      <c r="D66" s="91"/>
      <c r="E66" s="91"/>
      <c r="F66" s="91"/>
      <c r="G66" s="91"/>
      <c r="H66" s="91"/>
      <c r="I66" s="91"/>
      <c r="J66" s="91"/>
      <c r="K66" s="91"/>
      <c r="L66" s="49"/>
      <c r="M66" s="49"/>
      <c r="N66" s="49"/>
      <c r="O66" s="49"/>
      <c r="P66" s="49"/>
      <c r="Q66" s="49"/>
      <c r="S66" s="49"/>
      <c r="T66" s="49"/>
    </row>
    <row r="67" spans="2:20" s="10" customFormat="1" ht="16" customHeight="1">
      <c r="B67" s="91"/>
      <c r="C67" s="91"/>
      <c r="D67" s="91"/>
      <c r="E67" s="91"/>
      <c r="F67" s="91"/>
      <c r="G67" s="91"/>
      <c r="H67" s="91"/>
      <c r="I67" s="91"/>
      <c r="J67" s="91"/>
      <c r="K67" s="91"/>
      <c r="L67" s="49"/>
      <c r="M67" s="49"/>
      <c r="N67" s="49"/>
      <c r="O67" s="49"/>
      <c r="P67" s="49"/>
      <c r="Q67" s="49"/>
      <c r="S67" s="49"/>
      <c r="T67" s="49"/>
    </row>
    <row r="68" spans="2:20" s="10" customFormat="1" ht="16" customHeight="1">
      <c r="B68" s="91"/>
      <c r="C68" s="91"/>
      <c r="D68" s="91"/>
      <c r="E68" s="91"/>
      <c r="F68" s="91"/>
      <c r="G68" s="91"/>
      <c r="H68" s="91"/>
      <c r="I68" s="91"/>
      <c r="J68" s="91"/>
      <c r="K68" s="91"/>
      <c r="L68" s="49"/>
      <c r="M68" s="49"/>
      <c r="N68" s="49"/>
      <c r="O68" s="49"/>
      <c r="P68" s="49"/>
      <c r="Q68" s="49"/>
      <c r="S68" s="49"/>
      <c r="T68" s="49"/>
    </row>
    <row r="69" spans="2:20" s="10" customFormat="1" ht="16" customHeight="1">
      <c r="B69" s="91"/>
      <c r="C69" s="91"/>
      <c r="D69" s="91"/>
      <c r="E69" s="91"/>
      <c r="F69" s="91"/>
      <c r="G69" s="91"/>
      <c r="H69" s="91"/>
      <c r="I69" s="91"/>
      <c r="J69" s="91"/>
      <c r="K69" s="91"/>
      <c r="L69" s="48"/>
      <c r="M69" s="49"/>
      <c r="N69" s="49"/>
      <c r="O69" s="49"/>
      <c r="P69" s="49"/>
      <c r="Q69" s="49"/>
      <c r="S69" s="49"/>
      <c r="T69" s="49"/>
    </row>
    <row r="70" spans="2:20">
      <c r="N70" s="50"/>
      <c r="P70" s="50"/>
      <c r="T70" s="50"/>
    </row>
  </sheetData>
  <mergeCells count="13">
    <mergeCell ref="R6:R7"/>
    <mergeCell ref="T6:T7"/>
    <mergeCell ref="C1:D1"/>
    <mergeCell ref="C3:D3"/>
    <mergeCell ref="F3:G3"/>
    <mergeCell ref="C6:G6"/>
    <mergeCell ref="H6:J6"/>
    <mergeCell ref="K6:K7"/>
    <mergeCell ref="B58:K69"/>
    <mergeCell ref="M6:M7"/>
    <mergeCell ref="N6:N7"/>
    <mergeCell ref="P6:P7"/>
    <mergeCell ref="Q6:Q7"/>
  </mergeCells>
  <conditionalFormatting sqref="C3:E3">
    <cfRule type="expression" dxfId="95" priority="2">
      <formula>$E$3&lt;&gt;0</formula>
    </cfRule>
  </conditionalFormatting>
  <conditionalFormatting sqref="C29:K29 P29:R29">
    <cfRule type="expression" dxfId="94" priority="5">
      <formula>AND(ABS(C13-C29)&gt;500, ABS((C13-C29)/C29)&gt;0.1)</formula>
    </cfRule>
  </conditionalFormatting>
  <conditionalFormatting sqref="C30:K30 P30:R30">
    <cfRule type="expression" dxfId="93" priority="6">
      <formula>AND(ABS(C22-C30)&gt;500, ABS((C22-C30)/C30)&gt;0.1)</formula>
    </cfRule>
  </conditionalFormatting>
  <conditionalFormatting sqref="C31:K31 P31:R31">
    <cfRule type="expression" dxfId="92" priority="7">
      <formula>AND(ABS(C26-C31)&gt;500, ABS((C26-C31)/C31)&gt;0.1)</formula>
    </cfRule>
  </conditionalFormatting>
  <conditionalFormatting sqref="M9:N9 M11:N13 M18:N18 M20:N22 M26:N26 M39:N40">
    <cfRule type="expression" dxfId="91" priority="4">
      <formula>$N9&lt;&gt;0</formula>
    </cfRule>
  </conditionalFormatting>
  <conditionalFormatting sqref="M6:N7">
    <cfRule type="expression" dxfId="90" priority="3">
      <formula>SUM($N$9:$N$40)&lt;&gt;0</formula>
    </cfRule>
  </conditionalFormatting>
  <conditionalFormatting sqref="T9 T11:T12 T18 T20:T21 M36 M43 M47 M50 M54">
    <cfRule type="cellIs" dxfId="89" priority="8" operator="equal">
      <formula>"FAIL"</formula>
    </cfRule>
  </conditionalFormatting>
  <conditionalFormatting sqref="C9:F9 H9:I9 P9:Q9 C11:F12 H11:I12 P11:Q12 C18:F18 C20:F21 H18:I18 H20:I21 P18:Q18 P20:Q21 C36:E36 C39:F44 H39:I40 C47:F47 C50:F50 C52:F53">
    <cfRule type="expression" dxfId="88" priority="1">
      <formula>VLOOKUP($B$3,#REF!, 7, FALSE)="No"</formula>
    </cfRule>
  </conditionalFormatting>
  <dataValidations count="4">
    <dataValidation type="list" allowBlank="1" showInputMessage="1" showErrorMessage="1" sqref="H3" xr:uid="{00000000-0002-0000-1700-000000000000}">
      <formula1>#REF!</formula1>
    </dataValidation>
    <dataValidation type="whole" errorStyle="warning" operator="greaterThanOrEqual" allowBlank="1" showErrorMessage="1" errorTitle="WARNING" error="This figure must be entered as a positive whole number. Please ensure the figure you have entered is correct." sqref="C50:F50 C52:F53" xr:uid="{00000000-0002-0000-1700-000001000000}">
      <formula1>0</formula1>
    </dataValidation>
    <dataValidation type="whole" errorStyle="warning" operator="lessThanOrEqual" allowBlank="1" showErrorMessage="1" errorTitle="WARNING: Check signage" error="Income must be entered as a negative whole number. Please ensure that the figure you have entered is correct." sqref="C11:F11 H11:I11 P11:Q11 C18:F18 H18:I18 P18:Q18 C20:F21 H20:I21 P20:Q21 C47:F47" xr:uid="{00000000-0002-0000-1700-000002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F9 H9:I9 P9:Q9 C12:F12 H12:I12 P12:Q12 C36:E36 C39:F44 H39:I40" xr:uid="{00000000-0002-0000-1700-000003000000}">
      <formula1>0</formula1>
    </dataValidation>
  </dataValidations>
  <pageMargins left="0.7" right="0.7" top="0.75" bottom="0.75" header="0.3" footer="0.3"/>
  <pageSetup paperSize="9" scale="53" fitToHeight="0" orientation="landscape" r:id="rId1"/>
  <rowBreaks count="1" manualBreakCount="1">
    <brk id="56" max="19"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tabColor rgb="FF8DB4E2"/>
    <pageSetUpPr fitToPage="1"/>
  </sheetPr>
  <dimension ref="B1:V70"/>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4" customWidth="1"/>
    <col min="2" max="2" width="53.453125" style="34" customWidth="1"/>
    <col min="3" max="4" width="13.453125" style="34" customWidth="1"/>
    <col min="5" max="5" width="12.81640625" style="34" customWidth="1"/>
    <col min="6" max="6" width="10.7265625" style="34" customWidth="1"/>
    <col min="7" max="7" width="11.1796875" style="34" customWidth="1"/>
    <col min="8" max="9" width="12.453125" style="34" customWidth="1"/>
    <col min="10" max="10" width="13" style="34" customWidth="1"/>
    <col min="11" max="11" width="13.26953125" style="34" customWidth="1"/>
    <col min="12" max="12" width="3.26953125" style="34" customWidth="1"/>
    <col min="13" max="14" width="10.81640625" style="34" customWidth="1"/>
    <col min="15" max="15" width="3.26953125" style="34" customWidth="1"/>
    <col min="16" max="17" width="11.1796875" style="34" customWidth="1"/>
    <col min="18" max="18" width="10" style="34" customWidth="1"/>
    <col min="19" max="19" width="3.26953125" style="34" customWidth="1"/>
    <col min="20" max="20" width="10.81640625" style="34" customWidth="1"/>
    <col min="21" max="16384" width="9.1796875" style="34"/>
  </cols>
  <sheetData>
    <row r="1" spans="2:20" s="1" customFormat="1" ht="20.149999999999999" customHeight="1">
      <c r="B1" s="2" t="s">
        <v>0</v>
      </c>
      <c r="C1" s="99"/>
      <c r="D1" s="99"/>
      <c r="F1" s="11"/>
      <c r="G1" s="11"/>
      <c r="H1" s="11"/>
      <c r="I1" s="11"/>
      <c r="J1" s="11"/>
    </row>
    <row r="2" spans="2:20" s="1" customFormat="1" ht="20.149999999999999" customHeight="1">
      <c r="B2" s="2" t="s">
        <v>89</v>
      </c>
    </row>
    <row r="3" spans="2:20" s="1" customFormat="1" ht="20.149999999999999" customHeight="1">
      <c r="B3" s="3" t="s">
        <v>32</v>
      </c>
      <c r="C3" s="100" t="s">
        <v>1</v>
      </c>
      <c r="D3" s="100"/>
      <c r="E3" s="4">
        <f>COUNT(N9:N40)-COUNTIF(N9:N40,"=0")+COUNTIF(T9:T21,"FAIL")+COUNTIF(M36:M54,"FAIL")</f>
        <v>0</v>
      </c>
      <c r="F3" s="101" t="s">
        <v>2</v>
      </c>
      <c r="G3" s="101"/>
      <c r="H3" s="5" t="s">
        <v>3</v>
      </c>
    </row>
    <row r="4" spans="2:20" s="6" customFormat="1" ht="12.75" customHeight="1">
      <c r="B4" s="7"/>
      <c r="C4" s="8"/>
      <c r="K4" s="9"/>
      <c r="L4" s="9"/>
      <c r="O4" s="9"/>
      <c r="P4" s="9"/>
      <c r="Q4" s="9"/>
      <c r="S4" s="9"/>
    </row>
    <row r="5" spans="2:20" s="6" customFormat="1" ht="12.75" customHeight="1">
      <c r="B5" s="7"/>
      <c r="C5" s="8"/>
      <c r="K5" s="9" t="s">
        <v>4</v>
      </c>
      <c r="L5" s="9"/>
      <c r="O5" s="9"/>
      <c r="P5" s="9"/>
      <c r="Q5" s="9"/>
      <c r="S5" s="9"/>
    </row>
    <row r="6" spans="2:20" ht="18" customHeight="1">
      <c r="B6" s="32" t="s">
        <v>12</v>
      </c>
      <c r="C6" s="102" t="s">
        <v>47</v>
      </c>
      <c r="D6" s="103"/>
      <c r="E6" s="103"/>
      <c r="F6" s="103"/>
      <c r="G6" s="104"/>
      <c r="H6" s="105" t="s">
        <v>48</v>
      </c>
      <c r="I6" s="106"/>
      <c r="J6" s="107"/>
      <c r="K6" s="97" t="s">
        <v>49</v>
      </c>
      <c r="L6" s="33"/>
      <c r="M6" s="92" t="s">
        <v>43</v>
      </c>
      <c r="N6" s="92" t="s">
        <v>5</v>
      </c>
      <c r="O6" s="33"/>
      <c r="P6" s="93" t="s">
        <v>59</v>
      </c>
      <c r="Q6" s="95" t="s">
        <v>60</v>
      </c>
      <c r="R6" s="97" t="s">
        <v>54</v>
      </c>
      <c r="S6" s="33"/>
      <c r="T6" s="92" t="s">
        <v>61</v>
      </c>
    </row>
    <row r="7" spans="2:20" ht="51" customHeight="1">
      <c r="B7" s="35" t="s">
        <v>13</v>
      </c>
      <c r="C7" s="68" t="s">
        <v>50</v>
      </c>
      <c r="D7" s="68" t="s">
        <v>51</v>
      </c>
      <c r="E7" s="68" t="s">
        <v>52</v>
      </c>
      <c r="F7" s="68" t="s">
        <v>53</v>
      </c>
      <c r="G7" s="67" t="s">
        <v>54</v>
      </c>
      <c r="H7" s="68" t="s">
        <v>55</v>
      </c>
      <c r="I7" s="68" t="s">
        <v>56</v>
      </c>
      <c r="J7" s="67" t="s">
        <v>57</v>
      </c>
      <c r="K7" s="108"/>
      <c r="L7" s="33"/>
      <c r="M7" s="92"/>
      <c r="N7" s="92"/>
      <c r="O7" s="33"/>
      <c r="P7" s="94"/>
      <c r="Q7" s="96"/>
      <c r="R7" s="98"/>
      <c r="S7" s="33"/>
      <c r="T7" s="92"/>
    </row>
    <row r="8" spans="2:20" s="37" customFormat="1" ht="16" customHeight="1">
      <c r="B8" s="36" t="s">
        <v>46</v>
      </c>
    </row>
    <row r="9" spans="2:20" s="37" customFormat="1" ht="16" customHeight="1">
      <c r="B9" s="38" t="s">
        <v>44</v>
      </c>
      <c r="C9" s="51">
        <v>1678</v>
      </c>
      <c r="D9" s="51">
        <v>7448</v>
      </c>
      <c r="E9" s="51">
        <v>7312</v>
      </c>
      <c r="F9" s="51">
        <v>1441</v>
      </c>
      <c r="G9" s="53">
        <f>SUM(C9:F9)</f>
        <v>17879</v>
      </c>
      <c r="H9" s="51">
        <v>454</v>
      </c>
      <c r="I9" s="51">
        <v>0</v>
      </c>
      <c r="J9" s="53">
        <f>SUM(H9:I9)</f>
        <v>454</v>
      </c>
      <c r="K9" s="41">
        <f>SUM(G9,J9)</f>
        <v>18333</v>
      </c>
      <c r="M9" s="54">
        <v>18333</v>
      </c>
      <c r="N9" s="54">
        <f>M9-K9</f>
        <v>0</v>
      </c>
      <c r="P9" s="51">
        <v>0</v>
      </c>
      <c r="Q9" s="51">
        <v>17879</v>
      </c>
      <c r="R9" s="41">
        <f>SUM(P9:Q9)</f>
        <v>17879</v>
      </c>
      <c r="T9" s="57" t="str">
        <f>IF(R9=G9, "PASS", "FAIL")</f>
        <v>PASS</v>
      </c>
    </row>
    <row r="10" spans="2:20" s="37" customFormat="1" ht="16" customHeight="1">
      <c r="B10" s="38" t="s">
        <v>83</v>
      </c>
      <c r="C10" s="40"/>
      <c r="D10" s="40"/>
      <c r="E10" s="40"/>
      <c r="F10" s="40"/>
      <c r="G10" s="40"/>
      <c r="H10" s="40"/>
      <c r="I10" s="40"/>
      <c r="J10" s="40"/>
      <c r="K10" s="40"/>
      <c r="M10" s="55"/>
      <c r="N10" s="56"/>
      <c r="P10" s="40"/>
      <c r="Q10" s="40"/>
      <c r="R10" s="39"/>
      <c r="T10" s="60"/>
    </row>
    <row r="11" spans="2:20" s="37" customFormat="1" ht="16" customHeight="1">
      <c r="B11" s="38" t="s">
        <v>79</v>
      </c>
      <c r="C11" s="51">
        <v>-1150</v>
      </c>
      <c r="D11" s="51">
        <v>-20866</v>
      </c>
      <c r="E11" s="51">
        <v>-11526</v>
      </c>
      <c r="F11" s="51">
        <v>-1087</v>
      </c>
      <c r="G11" s="53">
        <f>SUM(C11:F11)</f>
        <v>-34629</v>
      </c>
      <c r="H11" s="51">
        <v>-1482</v>
      </c>
      <c r="I11" s="51">
        <v>0</v>
      </c>
      <c r="J11" s="53">
        <f>SUM(H11:I11)</f>
        <v>-1482</v>
      </c>
      <c r="K11" s="41">
        <f>SUM(G11,J11)</f>
        <v>-36111</v>
      </c>
      <c r="M11" s="54">
        <v>-36111</v>
      </c>
      <c r="N11" s="54">
        <f>M11-K11</f>
        <v>0</v>
      </c>
      <c r="P11" s="51">
        <v>-8012</v>
      </c>
      <c r="Q11" s="51">
        <v>-26617</v>
      </c>
      <c r="R11" s="41">
        <f>SUM(P11:Q11)</f>
        <v>-34629</v>
      </c>
      <c r="T11" s="57" t="str">
        <f>IF(R11=G11, "PASS", "FAIL")</f>
        <v>PASS</v>
      </c>
    </row>
    <row r="12" spans="2:20" s="37" customFormat="1" ht="16" customHeight="1">
      <c r="B12" s="38" t="s">
        <v>80</v>
      </c>
      <c r="C12" s="51">
        <v>40789</v>
      </c>
      <c r="D12" s="51">
        <v>179091</v>
      </c>
      <c r="E12" s="51">
        <v>176070</v>
      </c>
      <c r="F12" s="51">
        <v>35043</v>
      </c>
      <c r="G12" s="53">
        <f>SUM(C12:F12)</f>
        <v>430993</v>
      </c>
      <c r="H12" s="51">
        <v>11022</v>
      </c>
      <c r="I12" s="51">
        <v>0</v>
      </c>
      <c r="J12" s="53">
        <f>SUM(H12:I12)</f>
        <v>11022</v>
      </c>
      <c r="K12" s="41">
        <f>SUM(G12,J12)</f>
        <v>442015</v>
      </c>
      <c r="M12" s="54">
        <f>M13-SUM(M9,M11)</f>
        <v>442015</v>
      </c>
      <c r="N12" s="54">
        <f>M12-K12</f>
        <v>0</v>
      </c>
      <c r="P12" s="51">
        <v>322098</v>
      </c>
      <c r="Q12" s="51">
        <v>108895</v>
      </c>
      <c r="R12" s="41">
        <f>SUM(P12:Q12)</f>
        <v>430993</v>
      </c>
      <c r="T12" s="57" t="str">
        <f>IF(R12=G12, "PASS", "FAIL")</f>
        <v>PASS</v>
      </c>
    </row>
    <row r="13" spans="2:20" s="37" customFormat="1" ht="16" customHeight="1">
      <c r="B13" s="42" t="s">
        <v>6</v>
      </c>
      <c r="C13" s="41">
        <f t="shared" ref="C13:K13" si="0">SUM(C9,C11:C12)</f>
        <v>41317</v>
      </c>
      <c r="D13" s="41">
        <f t="shared" si="0"/>
        <v>165673</v>
      </c>
      <c r="E13" s="41">
        <f t="shared" si="0"/>
        <v>171856</v>
      </c>
      <c r="F13" s="41">
        <f t="shared" si="0"/>
        <v>35397</v>
      </c>
      <c r="G13" s="41">
        <f t="shared" si="0"/>
        <v>414243</v>
      </c>
      <c r="H13" s="41">
        <f t="shared" si="0"/>
        <v>9994</v>
      </c>
      <c r="I13" s="41">
        <f t="shared" si="0"/>
        <v>0</v>
      </c>
      <c r="J13" s="41">
        <f t="shared" si="0"/>
        <v>9994</v>
      </c>
      <c r="K13" s="41">
        <f t="shared" si="0"/>
        <v>424237</v>
      </c>
      <c r="M13" s="45">
        <v>424237</v>
      </c>
      <c r="N13" s="45">
        <f>M13-K13</f>
        <v>0</v>
      </c>
      <c r="P13" s="41">
        <f>SUM(P9,P11:P12)</f>
        <v>314086</v>
      </c>
      <c r="Q13" s="41">
        <f>SUM(Q9,Q11:Q12)</f>
        <v>100157</v>
      </c>
      <c r="R13" s="41">
        <f>SUM(R9,R11:R12)</f>
        <v>414243</v>
      </c>
    </row>
    <row r="14" spans="2:20" s="37" customFormat="1" ht="12.75" customHeight="1"/>
    <row r="15" spans="2:20" s="37" customFormat="1" ht="16" customHeight="1">
      <c r="B15" s="42" t="s">
        <v>81</v>
      </c>
      <c r="C15" s="41">
        <f t="shared" ref="C15:K15" si="1">C13+C18</f>
        <v>41241</v>
      </c>
      <c r="D15" s="41">
        <f t="shared" si="1"/>
        <v>165673</v>
      </c>
      <c r="E15" s="41">
        <f t="shared" si="1"/>
        <v>171856</v>
      </c>
      <c r="F15" s="41">
        <f t="shared" si="1"/>
        <v>34495</v>
      </c>
      <c r="G15" s="41">
        <f t="shared" si="1"/>
        <v>413265</v>
      </c>
      <c r="H15" s="41">
        <f t="shared" si="1"/>
        <v>9994</v>
      </c>
      <c r="I15" s="41">
        <f t="shared" si="1"/>
        <v>0</v>
      </c>
      <c r="J15" s="41">
        <f t="shared" si="1"/>
        <v>9994</v>
      </c>
      <c r="K15" s="41">
        <f t="shared" si="1"/>
        <v>423259</v>
      </c>
      <c r="P15" s="41">
        <f>P13+P18</f>
        <v>314086</v>
      </c>
      <c r="Q15" s="41">
        <f>Q13+Q18</f>
        <v>99179</v>
      </c>
      <c r="R15" s="41">
        <f>R13+R18</f>
        <v>413265</v>
      </c>
    </row>
    <row r="16" spans="2:20" s="37" customFormat="1" ht="12.75" customHeight="1"/>
    <row r="17" spans="2:22" s="37" customFormat="1" ht="16" customHeight="1">
      <c r="B17" s="36" t="s">
        <v>45</v>
      </c>
    </row>
    <row r="18" spans="2:22" s="37" customFormat="1" ht="16" customHeight="1">
      <c r="B18" s="38" t="s">
        <v>76</v>
      </c>
      <c r="C18" s="51">
        <v>-76</v>
      </c>
      <c r="D18" s="51">
        <v>0</v>
      </c>
      <c r="E18" s="51">
        <v>0</v>
      </c>
      <c r="F18" s="51">
        <v>-902</v>
      </c>
      <c r="G18" s="53">
        <f>SUM(C18:F18)</f>
        <v>-978</v>
      </c>
      <c r="H18" s="51">
        <v>0</v>
      </c>
      <c r="I18" s="51">
        <v>0</v>
      </c>
      <c r="J18" s="53">
        <f>SUM(H18:I18)</f>
        <v>0</v>
      </c>
      <c r="K18" s="41">
        <f>SUM(G18,J18)</f>
        <v>-978</v>
      </c>
      <c r="M18" s="54">
        <v>-978</v>
      </c>
      <c r="N18" s="54">
        <f>M18-K18</f>
        <v>0</v>
      </c>
      <c r="P18" s="51">
        <v>0</v>
      </c>
      <c r="Q18" s="51">
        <v>-978</v>
      </c>
      <c r="R18" s="41">
        <f>SUM(P18:Q18)</f>
        <v>-978</v>
      </c>
      <c r="T18" s="57" t="str">
        <f>IF(R18=G18, "PASS", "FAIL")</f>
        <v>PASS</v>
      </c>
    </row>
    <row r="19" spans="2:22" s="37" customFormat="1" ht="16" customHeight="1">
      <c r="B19" s="65" t="s">
        <v>77</v>
      </c>
      <c r="C19" s="40"/>
      <c r="D19" s="40"/>
      <c r="E19" s="40"/>
      <c r="F19" s="40"/>
      <c r="G19" s="40"/>
      <c r="H19" s="40"/>
      <c r="I19" s="40"/>
      <c r="J19" s="40"/>
      <c r="K19" s="39"/>
      <c r="M19" s="55"/>
      <c r="N19" s="55"/>
      <c r="P19" s="40"/>
      <c r="Q19" s="40"/>
      <c r="R19" s="39"/>
      <c r="T19" s="61"/>
    </row>
    <row r="20" spans="2:22" s="37" customFormat="1" ht="16" customHeight="1">
      <c r="B20" s="38" t="s">
        <v>70</v>
      </c>
      <c r="C20" s="51">
        <v>0</v>
      </c>
      <c r="D20" s="51">
        <v>0</v>
      </c>
      <c r="E20" s="51">
        <v>0</v>
      </c>
      <c r="F20" s="51">
        <v>0</v>
      </c>
      <c r="G20" s="53">
        <f>SUM(C20:F20)</f>
        <v>0</v>
      </c>
      <c r="H20" s="51">
        <v>0</v>
      </c>
      <c r="I20" s="51">
        <v>0</v>
      </c>
      <c r="J20" s="53">
        <f>SUM(H20:I20)</f>
        <v>0</v>
      </c>
      <c r="K20" s="41">
        <f>SUM(G20,J20)</f>
        <v>0</v>
      </c>
      <c r="M20" s="54">
        <v>0</v>
      </c>
      <c r="N20" s="54">
        <f>M20-K20</f>
        <v>0</v>
      </c>
      <c r="P20" s="51">
        <v>0</v>
      </c>
      <c r="Q20" s="51">
        <v>0</v>
      </c>
      <c r="R20" s="41">
        <f>SUM(P20:Q20)</f>
        <v>0</v>
      </c>
      <c r="T20" s="57" t="str">
        <f>IF(R20=G20, "PASS", "FAIL")</f>
        <v>PASS</v>
      </c>
    </row>
    <row r="21" spans="2:22" s="37" customFormat="1" ht="16" customHeight="1">
      <c r="B21" s="38" t="s">
        <v>82</v>
      </c>
      <c r="C21" s="51">
        <v>-20116</v>
      </c>
      <c r="D21" s="51">
        <v>-15345</v>
      </c>
      <c r="E21" s="51">
        <v>-17628</v>
      </c>
      <c r="F21" s="51">
        <v>-1255</v>
      </c>
      <c r="G21" s="53">
        <f>SUM(C21:F21)</f>
        <v>-54344</v>
      </c>
      <c r="H21" s="51">
        <v>-674</v>
      </c>
      <c r="I21" s="51">
        <v>0</v>
      </c>
      <c r="J21" s="53">
        <f>SUM(H21:I21)</f>
        <v>-674</v>
      </c>
      <c r="K21" s="41">
        <f>SUM(G21,J21)</f>
        <v>-55018</v>
      </c>
      <c r="M21" s="54">
        <f>M22-M18-M20</f>
        <v>-55018</v>
      </c>
      <c r="N21" s="54">
        <f>M21-K21</f>
        <v>0</v>
      </c>
      <c r="P21" s="51">
        <v>-17487</v>
      </c>
      <c r="Q21" s="51">
        <v>-36857</v>
      </c>
      <c r="R21" s="41">
        <f>SUM(P21:Q21)</f>
        <v>-54344</v>
      </c>
      <c r="T21" s="57" t="str">
        <f>IF(R21=G21, "PASS", "FAIL")</f>
        <v>PASS</v>
      </c>
    </row>
    <row r="22" spans="2:22" s="37" customFormat="1" ht="16" customHeight="1">
      <c r="B22" s="42" t="s">
        <v>9</v>
      </c>
      <c r="C22" s="41">
        <f t="shared" ref="C22:K22" si="2">SUM(C18,C20:C21)</f>
        <v>-20192</v>
      </c>
      <c r="D22" s="41">
        <f t="shared" si="2"/>
        <v>-15345</v>
      </c>
      <c r="E22" s="41">
        <f t="shared" si="2"/>
        <v>-17628</v>
      </c>
      <c r="F22" s="41">
        <f t="shared" si="2"/>
        <v>-2157</v>
      </c>
      <c r="G22" s="41">
        <f t="shared" si="2"/>
        <v>-55322</v>
      </c>
      <c r="H22" s="41">
        <f t="shared" si="2"/>
        <v>-674</v>
      </c>
      <c r="I22" s="41">
        <f t="shared" si="2"/>
        <v>0</v>
      </c>
      <c r="J22" s="41">
        <f t="shared" si="2"/>
        <v>-674</v>
      </c>
      <c r="K22" s="41">
        <f t="shared" si="2"/>
        <v>-55996</v>
      </c>
      <c r="M22" s="45">
        <v>-55996</v>
      </c>
      <c r="N22" s="45">
        <f>M22-K22</f>
        <v>0</v>
      </c>
      <c r="P22" s="41">
        <f>SUM(P18,P20:P21)</f>
        <v>-17487</v>
      </c>
      <c r="Q22" s="41">
        <f>SUM(Q18,Q20:Q21)</f>
        <v>-37835</v>
      </c>
      <c r="R22" s="41">
        <f>SUM(R18,R20:R21)</f>
        <v>-55322</v>
      </c>
    </row>
    <row r="23" spans="2:22" s="37" customFormat="1" ht="12.75" customHeight="1"/>
    <row r="24" spans="2:22" s="37" customFormat="1" ht="16" customHeight="1">
      <c r="B24" s="42" t="s">
        <v>78</v>
      </c>
      <c r="C24" s="41">
        <f t="shared" ref="C24:K24" si="3">C22-C18</f>
        <v>-20116</v>
      </c>
      <c r="D24" s="41">
        <f t="shared" si="3"/>
        <v>-15345</v>
      </c>
      <c r="E24" s="41">
        <f t="shared" si="3"/>
        <v>-17628</v>
      </c>
      <c r="F24" s="41">
        <f t="shared" si="3"/>
        <v>-1255</v>
      </c>
      <c r="G24" s="41">
        <f t="shared" si="3"/>
        <v>-54344</v>
      </c>
      <c r="H24" s="41">
        <f t="shared" si="3"/>
        <v>-674</v>
      </c>
      <c r="I24" s="41">
        <f t="shared" si="3"/>
        <v>0</v>
      </c>
      <c r="J24" s="41">
        <f t="shared" si="3"/>
        <v>-674</v>
      </c>
      <c r="K24" s="41">
        <f t="shared" si="3"/>
        <v>-55018</v>
      </c>
      <c r="P24" s="41">
        <f>P22-P18</f>
        <v>-17487</v>
      </c>
      <c r="Q24" s="41">
        <f>Q22-Q18</f>
        <v>-36857</v>
      </c>
      <c r="R24" s="41">
        <f>R22-R18</f>
        <v>-54344</v>
      </c>
    </row>
    <row r="25" spans="2:22" s="37" customFormat="1" ht="12.75" customHeight="1"/>
    <row r="26" spans="2:22" s="37" customFormat="1" ht="16" customHeight="1">
      <c r="B26" s="43" t="s">
        <v>7</v>
      </c>
      <c r="C26" s="44">
        <f t="shared" ref="C26:K26" si="4">C13+C22</f>
        <v>21125</v>
      </c>
      <c r="D26" s="44">
        <f t="shared" si="4"/>
        <v>150328</v>
      </c>
      <c r="E26" s="44">
        <f t="shared" si="4"/>
        <v>154228</v>
      </c>
      <c r="F26" s="44">
        <f t="shared" si="4"/>
        <v>33240</v>
      </c>
      <c r="G26" s="44">
        <f t="shared" si="4"/>
        <v>358921</v>
      </c>
      <c r="H26" s="44">
        <f t="shared" si="4"/>
        <v>9320</v>
      </c>
      <c r="I26" s="44">
        <f t="shared" si="4"/>
        <v>0</v>
      </c>
      <c r="J26" s="44">
        <f t="shared" si="4"/>
        <v>9320</v>
      </c>
      <c r="K26" s="44">
        <f t="shared" si="4"/>
        <v>368241</v>
      </c>
      <c r="M26" s="45">
        <v>368241</v>
      </c>
      <c r="N26" s="45">
        <f>M26-K26</f>
        <v>0</v>
      </c>
      <c r="P26" s="44">
        <f>P13+P22</f>
        <v>296599</v>
      </c>
      <c r="Q26" s="44">
        <f>Q13+Q22</f>
        <v>62322</v>
      </c>
      <c r="R26" s="44">
        <f>R13+R22</f>
        <v>358921</v>
      </c>
    </row>
    <row r="27" spans="2:22" s="37" customFormat="1" ht="12.75" customHeight="1"/>
    <row r="28" spans="2:22" s="37" customFormat="1" ht="16" customHeight="1">
      <c r="B28" s="34" t="s">
        <v>58</v>
      </c>
    </row>
    <row r="29" spans="2:22" s="37" customFormat="1" ht="16" customHeight="1">
      <c r="B29" s="46" t="s">
        <v>90</v>
      </c>
      <c r="C29" s="47">
        <v>31869</v>
      </c>
      <c r="D29" s="47">
        <v>154952</v>
      </c>
      <c r="E29" s="47">
        <v>148068</v>
      </c>
      <c r="F29" s="47">
        <v>31074</v>
      </c>
      <c r="G29" s="47">
        <v>365963</v>
      </c>
      <c r="H29" s="47">
        <v>7810</v>
      </c>
      <c r="I29" s="47">
        <v>0</v>
      </c>
      <c r="J29" s="47">
        <v>7810</v>
      </c>
      <c r="K29" s="47">
        <v>373773</v>
      </c>
      <c r="P29" s="47">
        <v>310749</v>
      </c>
      <c r="Q29" s="47">
        <v>55214</v>
      </c>
      <c r="R29" s="47">
        <v>365963</v>
      </c>
    </row>
    <row r="30" spans="2:22" s="37" customFormat="1" ht="16" customHeight="1">
      <c r="B30" s="46" t="s">
        <v>91</v>
      </c>
      <c r="C30" s="47">
        <v>-5739</v>
      </c>
      <c r="D30" s="47">
        <v>-14330</v>
      </c>
      <c r="E30" s="47">
        <v>-12796</v>
      </c>
      <c r="F30" s="47">
        <v>-1302</v>
      </c>
      <c r="G30" s="47">
        <v>-34167</v>
      </c>
      <c r="H30" s="47">
        <v>-767</v>
      </c>
      <c r="I30" s="47">
        <v>0</v>
      </c>
      <c r="J30" s="47">
        <v>-767</v>
      </c>
      <c r="K30" s="47">
        <v>-34934</v>
      </c>
      <c r="P30" s="47">
        <v>-13920</v>
      </c>
      <c r="Q30" s="47">
        <v>-20247</v>
      </c>
      <c r="R30" s="47">
        <v>-34167</v>
      </c>
    </row>
    <row r="31" spans="2:22" s="37" customFormat="1" ht="16" customHeight="1">
      <c r="B31" s="46" t="s">
        <v>92</v>
      </c>
      <c r="C31" s="47">
        <v>26130</v>
      </c>
      <c r="D31" s="47">
        <v>140622</v>
      </c>
      <c r="E31" s="47">
        <v>135272</v>
      </c>
      <c r="F31" s="47">
        <v>29772</v>
      </c>
      <c r="G31" s="47">
        <v>331796</v>
      </c>
      <c r="H31" s="47">
        <v>7043</v>
      </c>
      <c r="I31" s="47">
        <v>0</v>
      </c>
      <c r="J31" s="47">
        <v>7043</v>
      </c>
      <c r="K31" s="47">
        <v>338839</v>
      </c>
      <c r="P31" s="47">
        <v>296829</v>
      </c>
      <c r="Q31" s="47">
        <v>34967</v>
      </c>
      <c r="R31" s="47">
        <v>331796</v>
      </c>
    </row>
    <row r="32" spans="2:22" s="1" customFormat="1" ht="12.75" customHeight="1">
      <c r="B32" s="16"/>
      <c r="C32" s="31">
        <v>2</v>
      </c>
      <c r="D32" s="31">
        <f t="shared" ref="D32:K32" si="5">C32+1</f>
        <v>3</v>
      </c>
      <c r="E32" s="31">
        <f t="shared" si="5"/>
        <v>4</v>
      </c>
      <c r="F32" s="31">
        <f t="shared" si="5"/>
        <v>5</v>
      </c>
      <c r="G32" s="31">
        <f t="shared" si="5"/>
        <v>6</v>
      </c>
      <c r="H32" s="31">
        <f t="shared" si="5"/>
        <v>7</v>
      </c>
      <c r="I32" s="31">
        <f t="shared" si="5"/>
        <v>8</v>
      </c>
      <c r="J32" s="31">
        <f t="shared" si="5"/>
        <v>9</v>
      </c>
      <c r="K32" s="31">
        <f t="shared" si="5"/>
        <v>10</v>
      </c>
      <c r="L32" s="17"/>
      <c r="M32" s="18"/>
      <c r="N32" s="19"/>
      <c r="O32" s="17"/>
      <c r="P32" s="31">
        <v>12</v>
      </c>
      <c r="Q32" s="31">
        <f>P32+1</f>
        <v>13</v>
      </c>
      <c r="R32" s="31">
        <f>Q32+1</f>
        <v>14</v>
      </c>
      <c r="S32" s="17"/>
      <c r="T32" s="20"/>
      <c r="U32" s="21"/>
      <c r="V32" s="21"/>
    </row>
    <row r="33" spans="2:19" s="1" customFormat="1" ht="18" customHeight="1">
      <c r="B33" s="22" t="s">
        <v>69</v>
      </c>
      <c r="C33" s="23"/>
      <c r="D33" s="23"/>
      <c r="E33" s="23"/>
      <c r="F33" s="23"/>
      <c r="G33" s="23"/>
      <c r="H33" s="23"/>
      <c r="I33" s="23"/>
      <c r="J33" s="23"/>
      <c r="K33" s="23"/>
      <c r="L33" s="23"/>
      <c r="O33" s="23"/>
      <c r="P33" s="23"/>
      <c r="Q33" s="23"/>
      <c r="R33" s="23"/>
      <c r="S33" s="23"/>
    </row>
    <row r="34" spans="2:19" s="1" customFormat="1" ht="6" customHeight="1">
      <c r="B34" s="24"/>
      <c r="C34" s="23"/>
      <c r="D34" s="23"/>
      <c r="E34" s="23"/>
      <c r="F34" s="23"/>
      <c r="G34" s="23"/>
      <c r="H34" s="23"/>
      <c r="I34" s="23"/>
      <c r="J34" s="23"/>
      <c r="K34" s="23"/>
      <c r="L34" s="23"/>
      <c r="M34" s="23"/>
      <c r="N34" s="29"/>
      <c r="O34" s="12"/>
    </row>
    <row r="35" spans="2:19" s="1" customFormat="1" ht="16" customHeight="1">
      <c r="B35" s="27" t="s">
        <v>71</v>
      </c>
      <c r="C35" s="28"/>
      <c r="D35" s="23"/>
      <c r="E35" s="23"/>
      <c r="F35" s="23"/>
      <c r="G35" s="23"/>
      <c r="H35" s="23"/>
      <c r="I35" s="23"/>
      <c r="J35" s="23"/>
      <c r="K35" s="23"/>
      <c r="L35" s="23"/>
      <c r="M35" s="26"/>
      <c r="N35" s="23"/>
      <c r="O35" s="23"/>
    </row>
    <row r="36" spans="2:19" s="37" customFormat="1" ht="16" customHeight="1">
      <c r="B36" s="38" t="s">
        <v>71</v>
      </c>
      <c r="C36" s="51">
        <v>190</v>
      </c>
      <c r="D36" s="51">
        <v>0</v>
      </c>
      <c r="E36" s="51">
        <v>0</v>
      </c>
      <c r="F36" s="40"/>
      <c r="G36" s="40"/>
      <c r="H36" s="40"/>
      <c r="I36" s="40"/>
      <c r="J36" s="40"/>
      <c r="K36" s="40"/>
      <c r="M36" s="57" t="s">
        <v>142</v>
      </c>
    </row>
    <row r="37" spans="2:19" s="1" customFormat="1" ht="6" customHeight="1">
      <c r="B37" s="24"/>
      <c r="C37" s="23"/>
      <c r="D37" s="23"/>
      <c r="E37" s="23"/>
      <c r="F37" s="23"/>
      <c r="G37" s="23"/>
      <c r="H37" s="23"/>
      <c r="I37" s="23"/>
      <c r="J37" s="23"/>
      <c r="K37" s="23"/>
      <c r="L37" s="23"/>
      <c r="M37" s="23"/>
      <c r="N37" s="29"/>
      <c r="O37" s="12"/>
    </row>
    <row r="38" spans="2:19" s="1" customFormat="1" ht="16" customHeight="1">
      <c r="B38" s="27" t="s">
        <v>84</v>
      </c>
      <c r="C38" s="28"/>
      <c r="D38" s="23"/>
      <c r="E38" s="23"/>
      <c r="F38" s="23"/>
      <c r="G38" s="23"/>
      <c r="H38" s="23"/>
      <c r="I38" s="23"/>
      <c r="J38" s="23"/>
      <c r="K38" s="23"/>
      <c r="L38" s="23"/>
      <c r="M38" s="26"/>
      <c r="N38" s="23"/>
      <c r="O38" s="23"/>
    </row>
    <row r="39" spans="2:19" s="37" customFormat="1" ht="16" customHeight="1">
      <c r="B39" s="38" t="s">
        <v>85</v>
      </c>
      <c r="C39" s="51">
        <v>2995</v>
      </c>
      <c r="D39" s="51">
        <v>101607</v>
      </c>
      <c r="E39" s="51">
        <v>100285</v>
      </c>
      <c r="F39" s="51">
        <v>14037</v>
      </c>
      <c r="G39" s="53">
        <f t="shared" ref="G39:G44" si="6">SUM(C39:F39)</f>
        <v>218924</v>
      </c>
      <c r="H39" s="51">
        <v>0</v>
      </c>
      <c r="I39" s="51">
        <v>0</v>
      </c>
      <c r="J39" s="53">
        <f>SUM(H39:I39)</f>
        <v>0</v>
      </c>
      <c r="K39" s="41">
        <f>G39+J39</f>
        <v>218924</v>
      </c>
      <c r="M39" s="54">
        <v>218924</v>
      </c>
      <c r="N39" s="54">
        <f>M39-K39</f>
        <v>0</v>
      </c>
    </row>
    <row r="40" spans="2:19" s="37" customFormat="1" ht="16" customHeight="1">
      <c r="B40" s="38" t="s">
        <v>88</v>
      </c>
      <c r="C40" s="51">
        <v>24704</v>
      </c>
      <c r="D40" s="51">
        <v>29625</v>
      </c>
      <c r="E40" s="51">
        <v>24034</v>
      </c>
      <c r="F40" s="51">
        <v>6538</v>
      </c>
      <c r="G40" s="53">
        <f t="shared" si="6"/>
        <v>84901</v>
      </c>
      <c r="H40" s="51">
        <v>8388</v>
      </c>
      <c r="I40" s="51">
        <v>0</v>
      </c>
      <c r="J40" s="53">
        <f>SUM(H40:I40)</f>
        <v>8388</v>
      </c>
      <c r="K40" s="41">
        <f>G40+J40</f>
        <v>93289</v>
      </c>
      <c r="M40" s="54">
        <v>93289</v>
      </c>
      <c r="N40" s="54">
        <f>M40-K40</f>
        <v>0</v>
      </c>
    </row>
    <row r="41" spans="2:19" s="37" customFormat="1" ht="16" customHeight="1">
      <c r="B41" s="38" t="s">
        <v>86</v>
      </c>
      <c r="C41" s="51">
        <v>1135</v>
      </c>
      <c r="D41" s="51">
        <v>6068</v>
      </c>
      <c r="E41" s="51">
        <v>6594</v>
      </c>
      <c r="F41" s="51">
        <v>1004</v>
      </c>
      <c r="G41" s="53">
        <f t="shared" si="6"/>
        <v>14801</v>
      </c>
      <c r="H41" s="40"/>
      <c r="I41" s="40"/>
      <c r="J41" s="40"/>
      <c r="K41" s="41">
        <f>G41</f>
        <v>14801</v>
      </c>
    </row>
    <row r="42" spans="2:19" s="37" customFormat="1" ht="16" customHeight="1">
      <c r="B42" s="38" t="s">
        <v>62</v>
      </c>
      <c r="C42" s="51">
        <v>1137</v>
      </c>
      <c r="D42" s="51">
        <v>8912</v>
      </c>
      <c r="E42" s="51">
        <v>4095</v>
      </c>
      <c r="F42" s="51">
        <v>391</v>
      </c>
      <c r="G42" s="53">
        <f t="shared" si="6"/>
        <v>14535</v>
      </c>
      <c r="H42" s="40"/>
      <c r="I42" s="40"/>
      <c r="J42" s="40"/>
      <c r="K42" s="41">
        <f>G42</f>
        <v>14535</v>
      </c>
    </row>
    <row r="43" spans="2:19" s="37" customFormat="1" ht="16" customHeight="1">
      <c r="B43" s="38" t="s">
        <v>63</v>
      </c>
      <c r="C43" s="51">
        <v>515</v>
      </c>
      <c r="D43" s="51">
        <v>12651</v>
      </c>
      <c r="E43" s="51">
        <v>5591</v>
      </c>
      <c r="F43" s="51">
        <v>31607</v>
      </c>
      <c r="G43" s="53">
        <f t="shared" si="6"/>
        <v>50364</v>
      </c>
      <c r="H43" s="40"/>
      <c r="I43" s="40"/>
      <c r="J43" s="40"/>
      <c r="K43" s="41">
        <f>G43</f>
        <v>50364</v>
      </c>
      <c r="M43" s="30" t="str">
        <f>IF(OR(SUM(C43:E43)&gt;P13, F43&gt;F13), "FAIL", "PASS")</f>
        <v>PASS</v>
      </c>
      <c r="N43" s="25"/>
    </row>
    <row r="44" spans="2:19" s="37" customFormat="1" ht="16" customHeight="1">
      <c r="B44" s="38" t="s">
        <v>64</v>
      </c>
      <c r="C44" s="51">
        <v>0</v>
      </c>
      <c r="D44" s="51">
        <v>764</v>
      </c>
      <c r="E44" s="51">
        <v>383</v>
      </c>
      <c r="F44" s="51">
        <v>48</v>
      </c>
      <c r="G44" s="53">
        <f t="shared" si="6"/>
        <v>1195</v>
      </c>
      <c r="H44" s="40"/>
      <c r="I44" s="40"/>
      <c r="J44" s="40"/>
      <c r="K44" s="41">
        <f>G44</f>
        <v>1195</v>
      </c>
      <c r="M44" s="62"/>
    </row>
    <row r="45" spans="2:19" s="1" customFormat="1" ht="6" customHeight="1">
      <c r="B45" s="24"/>
      <c r="C45" s="23"/>
      <c r="D45" s="23"/>
      <c r="E45" s="23"/>
      <c r="F45" s="23"/>
      <c r="G45" s="23"/>
      <c r="H45" s="23"/>
      <c r="I45" s="23"/>
      <c r="J45" s="23"/>
      <c r="K45" s="23"/>
      <c r="L45" s="23"/>
      <c r="M45" s="23"/>
      <c r="N45" s="29"/>
      <c r="O45" s="12"/>
    </row>
    <row r="46" spans="2:19" s="1" customFormat="1" ht="16" customHeight="1">
      <c r="B46" s="27" t="s">
        <v>45</v>
      </c>
      <c r="C46" s="28"/>
      <c r="D46" s="23"/>
      <c r="E46" s="23"/>
      <c r="F46" s="23"/>
      <c r="G46" s="23"/>
      <c r="H46" s="23"/>
      <c r="I46" s="23"/>
      <c r="J46" s="23"/>
      <c r="K46" s="23"/>
      <c r="L46" s="23"/>
      <c r="M46" s="26"/>
      <c r="N46" s="23"/>
      <c r="O46" s="23"/>
    </row>
    <row r="47" spans="2:19" s="37" customFormat="1" ht="16" customHeight="1">
      <c r="B47" s="38" t="s">
        <v>62</v>
      </c>
      <c r="C47" s="51">
        <v>0</v>
      </c>
      <c r="D47" s="51">
        <v>-1773</v>
      </c>
      <c r="E47" s="51">
        <v>-1965</v>
      </c>
      <c r="F47" s="51">
        <v>-19</v>
      </c>
      <c r="G47" s="53">
        <f>SUM(C47:F47)</f>
        <v>-3757</v>
      </c>
      <c r="H47" s="40"/>
      <c r="I47" s="40"/>
      <c r="J47" s="40"/>
      <c r="K47" s="41">
        <f>G47</f>
        <v>-3757</v>
      </c>
      <c r="M47" s="30" t="s">
        <v>142</v>
      </c>
      <c r="N47" s="25"/>
    </row>
    <row r="48" spans="2:19" s="1" customFormat="1" ht="6" customHeight="1">
      <c r="B48" s="24"/>
      <c r="C48" s="23"/>
      <c r="D48" s="23"/>
      <c r="E48" s="23"/>
      <c r="F48" s="23"/>
      <c r="G48" s="23"/>
      <c r="H48" s="23"/>
      <c r="I48" s="23"/>
      <c r="J48" s="23"/>
      <c r="K48" s="23"/>
      <c r="L48" s="23"/>
      <c r="M48" s="23"/>
      <c r="N48" s="29"/>
      <c r="O48" s="12"/>
    </row>
    <row r="49" spans="2:20" s="1" customFormat="1" ht="16" customHeight="1">
      <c r="B49" s="27" t="s">
        <v>65</v>
      </c>
      <c r="C49" s="28"/>
      <c r="D49" s="23"/>
      <c r="E49" s="23"/>
      <c r="F49" s="23"/>
      <c r="G49" s="23"/>
      <c r="H49" s="23"/>
      <c r="I49" s="23"/>
      <c r="J49" s="23"/>
      <c r="K49" s="23"/>
      <c r="L49" s="23"/>
      <c r="M49" s="26"/>
      <c r="N49" s="23"/>
      <c r="O49" s="23"/>
    </row>
    <row r="50" spans="2:20" s="37" customFormat="1" ht="16" customHeight="1">
      <c r="B50" s="38" t="s">
        <v>66</v>
      </c>
      <c r="C50" s="51">
        <v>0</v>
      </c>
      <c r="D50" s="51">
        <v>6941</v>
      </c>
      <c r="E50" s="51">
        <v>3479</v>
      </c>
      <c r="F50" s="51">
        <v>432</v>
      </c>
      <c r="G50" s="53">
        <f>SUM(C50:F50)</f>
        <v>10852</v>
      </c>
      <c r="H50" s="40"/>
      <c r="I50" s="40"/>
      <c r="J50" s="40"/>
      <c r="K50" s="41">
        <f>G50</f>
        <v>10852</v>
      </c>
      <c r="M50" s="30" t="str">
        <f>IF(AND(G44&gt;0, G50=0), "FAIL", "PASS")</f>
        <v>PASS</v>
      </c>
    </row>
    <row r="51" spans="2:20" s="37" customFormat="1" ht="16" customHeight="1">
      <c r="B51" s="46" t="s">
        <v>72</v>
      </c>
      <c r="C51" s="63" t="e">
        <f>(C44*1000)/C50</f>
        <v>#DIV/0!</v>
      </c>
      <c r="D51" s="63">
        <f>(D44*1000)/D50</f>
        <v>110.07059501512751</v>
      </c>
      <c r="E51" s="63">
        <f>(E44*1000)/E50</f>
        <v>110.0891060649612</v>
      </c>
      <c r="F51" s="63">
        <f>(F44*1000)/F50</f>
        <v>111.11111111111111</v>
      </c>
      <c r="G51" s="64">
        <f>(G44*1000)/G50</f>
        <v>110.11795060818282</v>
      </c>
      <c r="H51" s="40"/>
      <c r="I51" s="40"/>
      <c r="J51" s="40"/>
      <c r="K51" s="66">
        <f>(K44*1000)/K50</f>
        <v>110.11795060818282</v>
      </c>
    </row>
    <row r="52" spans="2:20" s="37" customFormat="1" ht="16" customHeight="1">
      <c r="B52" s="38" t="s">
        <v>67</v>
      </c>
      <c r="C52" s="51">
        <v>378297</v>
      </c>
      <c r="D52" s="51">
        <v>1758272</v>
      </c>
      <c r="E52" s="51">
        <v>363736</v>
      </c>
      <c r="F52" s="51">
        <v>84996</v>
      </c>
      <c r="G52" s="53">
        <f>SUM(C52:F52)</f>
        <v>2585301</v>
      </c>
      <c r="H52" s="40"/>
      <c r="I52" s="40"/>
      <c r="J52" s="40"/>
      <c r="K52" s="41">
        <f>G52</f>
        <v>2585301</v>
      </c>
    </row>
    <row r="53" spans="2:20" s="37" customFormat="1" ht="16" customHeight="1">
      <c r="B53" s="38" t="s">
        <v>87</v>
      </c>
      <c r="C53" s="51">
        <v>0</v>
      </c>
      <c r="D53" s="51">
        <v>844190</v>
      </c>
      <c r="E53" s="51">
        <v>913955</v>
      </c>
      <c r="F53" s="51">
        <v>8851</v>
      </c>
      <c r="G53" s="53">
        <f>SUM(C53:F53)</f>
        <v>1766996</v>
      </c>
      <c r="H53" s="40"/>
      <c r="I53" s="40"/>
      <c r="J53" s="40"/>
      <c r="K53" s="41">
        <f>G53</f>
        <v>1766996</v>
      </c>
    </row>
    <row r="54" spans="2:20" s="37" customFormat="1" ht="16" customHeight="1">
      <c r="B54" s="52" t="s">
        <v>68</v>
      </c>
      <c r="C54" s="53">
        <f>SUM(C52:C53)</f>
        <v>378297</v>
      </c>
      <c r="D54" s="53">
        <f>SUM(D52:D53)</f>
        <v>2602462</v>
      </c>
      <c r="E54" s="53">
        <f>SUM(E52:E53)</f>
        <v>1277691</v>
      </c>
      <c r="F54" s="53">
        <f>SUM(F52:F53)</f>
        <v>93847</v>
      </c>
      <c r="G54" s="53">
        <f>SUM(G52:G53)</f>
        <v>4352297</v>
      </c>
      <c r="H54" s="40"/>
      <c r="I54" s="40"/>
      <c r="J54" s="40"/>
      <c r="K54" s="41">
        <f>SUM(K52:K53)</f>
        <v>4352297</v>
      </c>
      <c r="M54" s="30" t="str">
        <f>IF(AND(G42&gt;0, G54=0), "FAIL", "PASS")</f>
        <v>PASS</v>
      </c>
    </row>
    <row r="55" spans="2:20" s="37" customFormat="1" ht="16" customHeight="1">
      <c r="B55" s="46" t="s">
        <v>73</v>
      </c>
      <c r="C55" s="63">
        <f>(C42*1000)/C54</f>
        <v>3.0055749847342166</v>
      </c>
      <c r="D55" s="63">
        <f>(D42*1000)/D54</f>
        <v>3.4244496173239032</v>
      </c>
      <c r="E55" s="63">
        <f>(E42*1000)/E54</f>
        <v>3.205000270018338</v>
      </c>
      <c r="F55" s="63">
        <f>(F42*1000)/F54</f>
        <v>4.1663558771191411</v>
      </c>
      <c r="G55" s="64">
        <f>(G42*1000)/G54</f>
        <v>3.3396158396359441</v>
      </c>
      <c r="H55" s="40"/>
      <c r="I55" s="40"/>
      <c r="J55" s="40"/>
      <c r="K55" s="66">
        <f>(K42*1000)/K54</f>
        <v>3.3396158396359441</v>
      </c>
    </row>
    <row r="56" spans="2:20" s="37" customFormat="1" ht="12.75" customHeight="1"/>
    <row r="57" spans="2:20" s="13" customFormat="1" ht="18" customHeight="1">
      <c r="B57" s="14" t="s">
        <v>8</v>
      </c>
      <c r="C57" s="15"/>
      <c r="D57" s="15"/>
      <c r="F57" s="15"/>
      <c r="M57" s="15"/>
      <c r="N57" s="15"/>
      <c r="P57" s="15"/>
      <c r="Q57" s="15"/>
      <c r="T57" s="15"/>
    </row>
    <row r="58" spans="2:20" s="10" customFormat="1" ht="16" customHeight="1">
      <c r="B58" s="91" t="s">
        <v>163</v>
      </c>
      <c r="C58" s="91"/>
      <c r="D58" s="91"/>
      <c r="E58" s="91"/>
      <c r="F58" s="91"/>
      <c r="G58" s="91"/>
      <c r="H58" s="91"/>
      <c r="I58" s="91"/>
      <c r="J58" s="91"/>
      <c r="K58" s="91"/>
      <c r="L58" s="48"/>
      <c r="M58" s="49"/>
      <c r="N58" s="49"/>
      <c r="O58" s="49"/>
      <c r="P58" s="49"/>
      <c r="Q58" s="49"/>
      <c r="S58" s="49"/>
      <c r="T58" s="49"/>
    </row>
    <row r="59" spans="2:20" s="10" customFormat="1" ht="16" customHeight="1">
      <c r="B59" s="91"/>
      <c r="C59" s="91"/>
      <c r="D59" s="91"/>
      <c r="E59" s="91"/>
      <c r="F59" s="91"/>
      <c r="G59" s="91"/>
      <c r="H59" s="91"/>
      <c r="I59" s="91"/>
      <c r="J59" s="91"/>
      <c r="K59" s="91"/>
      <c r="L59" s="49"/>
      <c r="M59" s="49"/>
      <c r="N59" s="49"/>
      <c r="O59" s="49"/>
      <c r="P59" s="49"/>
      <c r="Q59" s="49"/>
      <c r="S59" s="49"/>
      <c r="T59" s="49"/>
    </row>
    <row r="60" spans="2:20" s="10" customFormat="1" ht="16" customHeight="1">
      <c r="B60" s="91"/>
      <c r="C60" s="91"/>
      <c r="D60" s="91"/>
      <c r="E60" s="91"/>
      <c r="F60" s="91"/>
      <c r="G60" s="91"/>
      <c r="H60" s="91"/>
      <c r="I60" s="91"/>
      <c r="J60" s="91"/>
      <c r="K60" s="91"/>
      <c r="L60" s="49"/>
      <c r="M60" s="49"/>
      <c r="N60" s="49"/>
      <c r="O60" s="49"/>
      <c r="P60" s="49"/>
      <c r="Q60" s="49"/>
      <c r="S60" s="49"/>
      <c r="T60" s="49"/>
    </row>
    <row r="61" spans="2:20" s="10" customFormat="1" ht="16" customHeight="1">
      <c r="B61" s="91"/>
      <c r="C61" s="91"/>
      <c r="D61" s="91"/>
      <c r="E61" s="91"/>
      <c r="F61" s="91"/>
      <c r="G61" s="91"/>
      <c r="H61" s="91"/>
      <c r="I61" s="91"/>
      <c r="J61" s="91"/>
      <c r="K61" s="91"/>
      <c r="L61" s="49"/>
      <c r="M61" s="49"/>
      <c r="N61" s="49"/>
      <c r="O61" s="49"/>
      <c r="P61" s="49"/>
      <c r="Q61" s="49"/>
      <c r="S61" s="49"/>
      <c r="T61" s="49"/>
    </row>
    <row r="62" spans="2:20" s="10" customFormat="1" ht="16" customHeight="1">
      <c r="B62" s="91"/>
      <c r="C62" s="91"/>
      <c r="D62" s="91"/>
      <c r="E62" s="91"/>
      <c r="F62" s="91"/>
      <c r="G62" s="91"/>
      <c r="H62" s="91"/>
      <c r="I62" s="91"/>
      <c r="J62" s="91"/>
      <c r="K62" s="91"/>
      <c r="L62" s="49"/>
      <c r="M62" s="49"/>
      <c r="N62" s="49"/>
      <c r="O62" s="49"/>
      <c r="P62" s="49"/>
      <c r="Q62" s="49"/>
      <c r="S62" s="49"/>
      <c r="T62" s="49"/>
    </row>
    <row r="63" spans="2:20" s="10" customFormat="1" ht="16" customHeight="1">
      <c r="B63" s="91"/>
      <c r="C63" s="91"/>
      <c r="D63" s="91"/>
      <c r="E63" s="91"/>
      <c r="F63" s="91"/>
      <c r="G63" s="91"/>
      <c r="H63" s="91"/>
      <c r="I63" s="91"/>
      <c r="J63" s="91"/>
      <c r="K63" s="91"/>
      <c r="L63" s="49"/>
      <c r="M63" s="49"/>
      <c r="N63" s="49"/>
      <c r="O63" s="49"/>
      <c r="P63" s="49"/>
      <c r="Q63" s="49"/>
      <c r="S63" s="49"/>
      <c r="T63" s="49"/>
    </row>
    <row r="64" spans="2:20" s="10" customFormat="1" ht="16" customHeight="1">
      <c r="B64" s="91"/>
      <c r="C64" s="91"/>
      <c r="D64" s="91"/>
      <c r="E64" s="91"/>
      <c r="F64" s="91"/>
      <c r="G64" s="91"/>
      <c r="H64" s="91"/>
      <c r="I64" s="91"/>
      <c r="J64" s="91"/>
      <c r="K64" s="91"/>
      <c r="L64" s="49"/>
      <c r="M64" s="49"/>
      <c r="N64" s="49"/>
      <c r="O64" s="49"/>
      <c r="P64" s="49"/>
      <c r="Q64" s="49"/>
      <c r="S64" s="49"/>
      <c r="T64" s="49"/>
    </row>
    <row r="65" spans="2:20" s="10" customFormat="1" ht="16" customHeight="1">
      <c r="B65" s="91"/>
      <c r="C65" s="91"/>
      <c r="D65" s="91"/>
      <c r="E65" s="91"/>
      <c r="F65" s="91"/>
      <c r="G65" s="91"/>
      <c r="H65" s="91"/>
      <c r="I65" s="91"/>
      <c r="J65" s="91"/>
      <c r="K65" s="91"/>
      <c r="L65" s="49"/>
      <c r="M65" s="49"/>
      <c r="N65" s="49"/>
      <c r="O65" s="49"/>
      <c r="P65" s="49"/>
      <c r="Q65" s="49"/>
      <c r="S65" s="49"/>
      <c r="T65" s="49"/>
    </row>
    <row r="66" spans="2:20" s="10" customFormat="1" ht="16" customHeight="1">
      <c r="B66" s="91"/>
      <c r="C66" s="91"/>
      <c r="D66" s="91"/>
      <c r="E66" s="91"/>
      <c r="F66" s="91"/>
      <c r="G66" s="91"/>
      <c r="H66" s="91"/>
      <c r="I66" s="91"/>
      <c r="J66" s="91"/>
      <c r="K66" s="91"/>
      <c r="L66" s="49"/>
      <c r="M66" s="49"/>
      <c r="N66" s="49"/>
      <c r="O66" s="49"/>
      <c r="P66" s="49"/>
      <c r="Q66" s="49"/>
      <c r="S66" s="49"/>
      <c r="T66" s="49"/>
    </row>
    <row r="67" spans="2:20" s="10" customFormat="1" ht="16" customHeight="1">
      <c r="B67" s="91"/>
      <c r="C67" s="91"/>
      <c r="D67" s="91"/>
      <c r="E67" s="91"/>
      <c r="F67" s="91"/>
      <c r="G67" s="91"/>
      <c r="H67" s="91"/>
      <c r="I67" s="91"/>
      <c r="J67" s="91"/>
      <c r="K67" s="91"/>
      <c r="L67" s="49"/>
      <c r="M67" s="49"/>
      <c r="N67" s="49"/>
      <c r="O67" s="49"/>
      <c r="P67" s="49"/>
      <c r="Q67" s="49"/>
      <c r="S67" s="49"/>
      <c r="T67" s="49"/>
    </row>
    <row r="68" spans="2:20" s="10" customFormat="1" ht="16" customHeight="1">
      <c r="B68" s="91"/>
      <c r="C68" s="91"/>
      <c r="D68" s="91"/>
      <c r="E68" s="91"/>
      <c r="F68" s="91"/>
      <c r="G68" s="91"/>
      <c r="H68" s="91"/>
      <c r="I68" s="91"/>
      <c r="J68" s="91"/>
      <c r="K68" s="91"/>
      <c r="L68" s="49"/>
      <c r="M68" s="49"/>
      <c r="N68" s="49"/>
      <c r="O68" s="49"/>
      <c r="P68" s="49"/>
      <c r="Q68" s="49"/>
      <c r="S68" s="49"/>
      <c r="T68" s="49"/>
    </row>
    <row r="69" spans="2:20" s="10" customFormat="1" ht="16" customHeight="1">
      <c r="B69" s="91"/>
      <c r="C69" s="91"/>
      <c r="D69" s="91"/>
      <c r="E69" s="91"/>
      <c r="F69" s="91"/>
      <c r="G69" s="91"/>
      <c r="H69" s="91"/>
      <c r="I69" s="91"/>
      <c r="J69" s="91"/>
      <c r="K69" s="91"/>
      <c r="L69" s="48"/>
      <c r="M69" s="49"/>
      <c r="N69" s="49"/>
      <c r="O69" s="49"/>
      <c r="P69" s="49"/>
      <c r="Q69" s="49"/>
      <c r="S69" s="49"/>
      <c r="T69" s="49"/>
    </row>
    <row r="70" spans="2:20">
      <c r="N70" s="50"/>
      <c r="P70" s="50"/>
      <c r="T70" s="50"/>
    </row>
  </sheetData>
  <mergeCells count="13">
    <mergeCell ref="R6:R7"/>
    <mergeCell ref="T6:T7"/>
    <mergeCell ref="C1:D1"/>
    <mergeCell ref="C3:D3"/>
    <mergeCell ref="F3:G3"/>
    <mergeCell ref="C6:G6"/>
    <mergeCell ref="H6:J6"/>
    <mergeCell ref="K6:K7"/>
    <mergeCell ref="B58:K69"/>
    <mergeCell ref="M6:M7"/>
    <mergeCell ref="N6:N7"/>
    <mergeCell ref="P6:P7"/>
    <mergeCell ref="Q6:Q7"/>
  </mergeCells>
  <conditionalFormatting sqref="C3:E3">
    <cfRule type="expression" dxfId="87" priority="2">
      <formula>$E$3&lt;&gt;0</formula>
    </cfRule>
  </conditionalFormatting>
  <conditionalFormatting sqref="C29:K29 P29:R29">
    <cfRule type="expression" dxfId="86" priority="5">
      <formula>AND(ABS(C13-C29)&gt;500, ABS((C13-C29)/C29)&gt;0.1)</formula>
    </cfRule>
  </conditionalFormatting>
  <conditionalFormatting sqref="C30:K30 P30:R30">
    <cfRule type="expression" dxfId="85" priority="6">
      <formula>AND(ABS(C22-C30)&gt;500, ABS((C22-C30)/C30)&gt;0.1)</formula>
    </cfRule>
  </conditionalFormatting>
  <conditionalFormatting sqref="C31:K31 P31:R31">
    <cfRule type="expression" dxfId="84" priority="7">
      <formula>AND(ABS(C26-C31)&gt;500, ABS((C26-C31)/C31)&gt;0.1)</formula>
    </cfRule>
  </conditionalFormatting>
  <conditionalFormatting sqref="M9:N9 M11:N13 M18:N18 M20:N22 M26:N26 M39:N40">
    <cfRule type="expression" dxfId="83" priority="4">
      <formula>$N9&lt;&gt;0</formula>
    </cfRule>
  </conditionalFormatting>
  <conditionalFormatting sqref="M6:N7">
    <cfRule type="expression" dxfId="82" priority="3">
      <formula>SUM($N$9:$N$40)&lt;&gt;0</formula>
    </cfRule>
  </conditionalFormatting>
  <conditionalFormatting sqref="T9 T11:T12 T18 T20:T21 M36 M43 M47 M50 M54">
    <cfRule type="cellIs" dxfId="81" priority="8" operator="equal">
      <formula>"FAIL"</formula>
    </cfRule>
  </conditionalFormatting>
  <conditionalFormatting sqref="C9:F9 H9:I9 P9:Q9 C11:F12 H11:I12 P11:Q12 C18:F18 C20:F21 H18:I18 H20:I21 P18:Q18 P20:Q21 C36:E36 C39:F44 H39:I40 C47:F47 C50:F50 C52:F53">
    <cfRule type="expression" dxfId="80" priority="1">
      <formula>VLOOKUP($B$3,#REF!, 7, FALSE)="No"</formula>
    </cfRule>
  </conditionalFormatting>
  <dataValidations count="4">
    <dataValidation type="list" allowBlank="1" showInputMessage="1" showErrorMessage="1" sqref="H3" xr:uid="{00000000-0002-0000-1800-000000000000}">
      <formula1>#REF!</formula1>
    </dataValidation>
    <dataValidation type="whole" errorStyle="warning" operator="greaterThanOrEqual" allowBlank="1" showErrorMessage="1" errorTitle="WARNING" error="This figure must be entered as a positive whole number. Please ensure the figure you have entered is correct." sqref="C50:F50 C52:F53" xr:uid="{00000000-0002-0000-1800-000001000000}">
      <formula1>0</formula1>
    </dataValidation>
    <dataValidation type="whole" errorStyle="warning" operator="lessThanOrEqual" allowBlank="1" showErrorMessage="1" errorTitle="WARNING: Check signage" error="Income must be entered as a negative whole number. Please ensure that the figure you have entered is correct." sqref="C11:F11 H11:I11 P11:Q11 C18:F18 H18:I18 P18:Q18 C20:F21 H20:I21 P20:Q21 C47:F47" xr:uid="{00000000-0002-0000-1800-000002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F9 H9:I9 P9:Q9 C12:F12 H12:I12 P12:Q12 C36:E36 C39:F44 H39:I40" xr:uid="{00000000-0002-0000-1800-000003000000}">
      <formula1>0</formula1>
    </dataValidation>
  </dataValidations>
  <pageMargins left="0.7" right="0.7" top="0.75" bottom="0.75" header="0.3" footer="0.3"/>
  <pageSetup paperSize="9" scale="53" fitToHeight="0" orientation="landscape" r:id="rId1"/>
  <rowBreaks count="1" manualBreakCount="1">
    <brk id="56" max="19"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tabColor rgb="FF8DB4E2"/>
    <pageSetUpPr fitToPage="1"/>
  </sheetPr>
  <dimension ref="B1:V70"/>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4" customWidth="1"/>
    <col min="2" max="2" width="53.453125" style="34" customWidth="1"/>
    <col min="3" max="4" width="13.453125" style="34" customWidth="1"/>
    <col min="5" max="5" width="12.81640625" style="34" customWidth="1"/>
    <col min="6" max="6" width="10.7265625" style="34" customWidth="1"/>
    <col min="7" max="7" width="11.1796875" style="34" customWidth="1"/>
    <col min="8" max="9" width="12.453125" style="34" customWidth="1"/>
    <col min="10" max="10" width="13" style="34" customWidth="1"/>
    <col min="11" max="11" width="13.26953125" style="34" customWidth="1"/>
    <col min="12" max="12" width="3.26953125" style="34" customWidth="1"/>
    <col min="13" max="14" width="10.81640625" style="34" customWidth="1"/>
    <col min="15" max="15" width="3.26953125" style="34" customWidth="1"/>
    <col min="16" max="17" width="11.1796875" style="34" customWidth="1"/>
    <col min="18" max="18" width="10" style="34" customWidth="1"/>
    <col min="19" max="19" width="3.26953125" style="34" customWidth="1"/>
    <col min="20" max="20" width="10.81640625" style="34" customWidth="1"/>
    <col min="21" max="16384" width="9.1796875" style="34"/>
  </cols>
  <sheetData>
    <row r="1" spans="2:20" s="1" customFormat="1" ht="20.149999999999999" customHeight="1">
      <c r="B1" s="2" t="s">
        <v>0</v>
      </c>
      <c r="C1" s="99"/>
      <c r="D1" s="99"/>
      <c r="F1" s="11"/>
      <c r="G1" s="11"/>
      <c r="H1" s="11"/>
      <c r="I1" s="11"/>
      <c r="J1" s="11"/>
    </row>
    <row r="2" spans="2:20" s="1" customFormat="1" ht="20.149999999999999" customHeight="1">
      <c r="B2" s="2" t="s">
        <v>89</v>
      </c>
    </row>
    <row r="3" spans="2:20" s="1" customFormat="1" ht="20.149999999999999" customHeight="1">
      <c r="B3" s="3" t="s">
        <v>33</v>
      </c>
      <c r="C3" s="100" t="s">
        <v>1</v>
      </c>
      <c r="D3" s="100"/>
      <c r="E3" s="4">
        <f>COUNT(N9:N40)-COUNTIF(N9:N40,"=0")+COUNTIF(T9:T21,"FAIL")+COUNTIF(M36:M54,"FAIL")</f>
        <v>0</v>
      </c>
      <c r="F3" s="101" t="s">
        <v>2</v>
      </c>
      <c r="G3" s="101"/>
      <c r="H3" s="5" t="s">
        <v>3</v>
      </c>
    </row>
    <row r="4" spans="2:20" s="6" customFormat="1" ht="12.75" customHeight="1">
      <c r="B4" s="7"/>
      <c r="C4" s="8"/>
      <c r="K4" s="9"/>
      <c r="L4" s="9"/>
      <c r="O4" s="9"/>
      <c r="P4" s="9"/>
      <c r="Q4" s="9"/>
      <c r="S4" s="9"/>
    </row>
    <row r="5" spans="2:20" s="6" customFormat="1" ht="12.75" customHeight="1">
      <c r="B5" s="7"/>
      <c r="C5" s="8"/>
      <c r="K5" s="9" t="s">
        <v>4</v>
      </c>
      <c r="L5" s="9"/>
      <c r="O5" s="9"/>
      <c r="P5" s="9"/>
      <c r="Q5" s="9"/>
      <c r="S5" s="9"/>
    </row>
    <row r="6" spans="2:20" ht="18" customHeight="1">
      <c r="B6" s="32" t="s">
        <v>12</v>
      </c>
      <c r="C6" s="102" t="s">
        <v>47</v>
      </c>
      <c r="D6" s="103"/>
      <c r="E6" s="103"/>
      <c r="F6" s="103"/>
      <c r="G6" s="104"/>
      <c r="H6" s="105" t="s">
        <v>48</v>
      </c>
      <c r="I6" s="106"/>
      <c r="J6" s="107"/>
      <c r="K6" s="97" t="s">
        <v>49</v>
      </c>
      <c r="L6" s="33"/>
      <c r="M6" s="92" t="s">
        <v>43</v>
      </c>
      <c r="N6" s="92" t="s">
        <v>5</v>
      </c>
      <c r="O6" s="33"/>
      <c r="P6" s="93" t="s">
        <v>59</v>
      </c>
      <c r="Q6" s="95" t="s">
        <v>60</v>
      </c>
      <c r="R6" s="97" t="s">
        <v>54</v>
      </c>
      <c r="S6" s="33"/>
      <c r="T6" s="92" t="s">
        <v>61</v>
      </c>
    </row>
    <row r="7" spans="2:20" ht="51" customHeight="1">
      <c r="B7" s="35" t="s">
        <v>13</v>
      </c>
      <c r="C7" s="68" t="s">
        <v>50</v>
      </c>
      <c r="D7" s="68" t="s">
        <v>51</v>
      </c>
      <c r="E7" s="68" t="s">
        <v>52</v>
      </c>
      <c r="F7" s="68" t="s">
        <v>53</v>
      </c>
      <c r="G7" s="67" t="s">
        <v>54</v>
      </c>
      <c r="H7" s="68" t="s">
        <v>55</v>
      </c>
      <c r="I7" s="68" t="s">
        <v>56</v>
      </c>
      <c r="J7" s="67" t="s">
        <v>57</v>
      </c>
      <c r="K7" s="108"/>
      <c r="L7" s="33"/>
      <c r="M7" s="92"/>
      <c r="N7" s="92"/>
      <c r="O7" s="33"/>
      <c r="P7" s="94"/>
      <c r="Q7" s="96"/>
      <c r="R7" s="98"/>
      <c r="S7" s="33"/>
      <c r="T7" s="92"/>
    </row>
    <row r="8" spans="2:20" s="37" customFormat="1" ht="16" customHeight="1">
      <c r="B8" s="36" t="s">
        <v>46</v>
      </c>
    </row>
    <row r="9" spans="2:20" s="37" customFormat="1" ht="16" customHeight="1">
      <c r="B9" s="38" t="s">
        <v>44</v>
      </c>
      <c r="C9" s="51">
        <v>0</v>
      </c>
      <c r="D9" s="51">
        <v>25</v>
      </c>
      <c r="E9" s="51">
        <v>71</v>
      </c>
      <c r="F9" s="51">
        <v>0</v>
      </c>
      <c r="G9" s="53">
        <f>SUM(C9:F9)</f>
        <v>96</v>
      </c>
      <c r="H9" s="51">
        <v>0</v>
      </c>
      <c r="I9" s="51">
        <v>816</v>
      </c>
      <c r="J9" s="53">
        <f>SUM(H9:I9)</f>
        <v>816</v>
      </c>
      <c r="K9" s="41">
        <f>SUM(G9,J9)</f>
        <v>912</v>
      </c>
      <c r="M9" s="54">
        <v>912</v>
      </c>
      <c r="N9" s="54">
        <f>M9-K9</f>
        <v>0</v>
      </c>
      <c r="P9" s="51">
        <v>8</v>
      </c>
      <c r="Q9" s="51">
        <v>88</v>
      </c>
      <c r="R9" s="41">
        <f>SUM(P9:Q9)</f>
        <v>96</v>
      </c>
      <c r="T9" s="57" t="str">
        <f>IF(R9=G9, "PASS", "FAIL")</f>
        <v>PASS</v>
      </c>
    </row>
    <row r="10" spans="2:20" s="37" customFormat="1" ht="16" customHeight="1">
      <c r="B10" s="38" t="s">
        <v>83</v>
      </c>
      <c r="C10" s="40"/>
      <c r="D10" s="40"/>
      <c r="E10" s="40"/>
      <c r="F10" s="40"/>
      <c r="G10" s="40"/>
      <c r="H10" s="40"/>
      <c r="I10" s="40"/>
      <c r="J10" s="40"/>
      <c r="K10" s="40"/>
      <c r="M10" s="55"/>
      <c r="N10" s="56"/>
      <c r="P10" s="40"/>
      <c r="Q10" s="40"/>
      <c r="R10" s="39"/>
      <c r="T10" s="60"/>
    </row>
    <row r="11" spans="2:20" s="37" customFormat="1" ht="16" customHeight="1">
      <c r="B11" s="38" t="s">
        <v>79</v>
      </c>
      <c r="C11" s="51">
        <v>0</v>
      </c>
      <c r="D11" s="51">
        <v>0</v>
      </c>
      <c r="E11" s="51">
        <v>0</v>
      </c>
      <c r="F11" s="51">
        <v>0</v>
      </c>
      <c r="G11" s="53">
        <f>SUM(C11:F11)</f>
        <v>0</v>
      </c>
      <c r="H11" s="51">
        <v>0</v>
      </c>
      <c r="I11" s="51">
        <v>0</v>
      </c>
      <c r="J11" s="53">
        <f>SUM(H11:I11)</f>
        <v>0</v>
      </c>
      <c r="K11" s="41">
        <f>SUM(G11,J11)</f>
        <v>0</v>
      </c>
      <c r="M11" s="54">
        <v>0</v>
      </c>
      <c r="N11" s="54">
        <f>M11-K11</f>
        <v>0</v>
      </c>
      <c r="P11" s="51">
        <v>0</v>
      </c>
      <c r="Q11" s="51">
        <v>0</v>
      </c>
      <c r="R11" s="41">
        <f>SUM(P11:Q11)</f>
        <v>0</v>
      </c>
      <c r="T11" s="57" t="str">
        <f>IF(R11=G11, "PASS", "FAIL")</f>
        <v>PASS</v>
      </c>
    </row>
    <row r="12" spans="2:20" s="37" customFormat="1" ht="16" customHeight="1">
      <c r="B12" s="38" t="s">
        <v>80</v>
      </c>
      <c r="C12" s="51">
        <v>2223</v>
      </c>
      <c r="D12" s="51">
        <v>13932</v>
      </c>
      <c r="E12" s="51">
        <v>13586</v>
      </c>
      <c r="F12" s="51">
        <v>1610</v>
      </c>
      <c r="G12" s="53">
        <f>SUM(C12:F12)</f>
        <v>31351</v>
      </c>
      <c r="H12" s="51">
        <v>321</v>
      </c>
      <c r="I12" s="51">
        <v>2837</v>
      </c>
      <c r="J12" s="53">
        <f>SUM(H12:I12)</f>
        <v>3158</v>
      </c>
      <c r="K12" s="41">
        <f>SUM(G12,J12)</f>
        <v>34509</v>
      </c>
      <c r="M12" s="54">
        <f>M13-SUM(M9,M11)</f>
        <v>34509</v>
      </c>
      <c r="N12" s="54">
        <f>M12-K12</f>
        <v>0</v>
      </c>
      <c r="P12" s="51">
        <v>23379</v>
      </c>
      <c r="Q12" s="51">
        <v>7972</v>
      </c>
      <c r="R12" s="41">
        <f>SUM(P12:Q12)</f>
        <v>31351</v>
      </c>
      <c r="T12" s="57" t="str">
        <f>IF(R12=G12, "PASS", "FAIL")</f>
        <v>PASS</v>
      </c>
    </row>
    <row r="13" spans="2:20" s="37" customFormat="1" ht="16" customHeight="1">
      <c r="B13" s="42" t="s">
        <v>6</v>
      </c>
      <c r="C13" s="41">
        <f t="shared" ref="C13:K13" si="0">SUM(C9,C11:C12)</f>
        <v>2223</v>
      </c>
      <c r="D13" s="41">
        <f t="shared" si="0"/>
        <v>13957</v>
      </c>
      <c r="E13" s="41">
        <f t="shared" si="0"/>
        <v>13657</v>
      </c>
      <c r="F13" s="41">
        <f t="shared" si="0"/>
        <v>1610</v>
      </c>
      <c r="G13" s="41">
        <f t="shared" si="0"/>
        <v>31447</v>
      </c>
      <c r="H13" s="41">
        <f t="shared" si="0"/>
        <v>321</v>
      </c>
      <c r="I13" s="41">
        <f t="shared" si="0"/>
        <v>3653</v>
      </c>
      <c r="J13" s="41">
        <f t="shared" si="0"/>
        <v>3974</v>
      </c>
      <c r="K13" s="41">
        <f t="shared" si="0"/>
        <v>35421</v>
      </c>
      <c r="M13" s="45">
        <v>35421</v>
      </c>
      <c r="N13" s="45">
        <f>M13-K13</f>
        <v>0</v>
      </c>
      <c r="P13" s="41">
        <f>SUM(P9,P11:P12)</f>
        <v>23387</v>
      </c>
      <c r="Q13" s="41">
        <f>SUM(Q9,Q11:Q12)</f>
        <v>8060</v>
      </c>
      <c r="R13" s="41">
        <f>SUM(R9,R11:R12)</f>
        <v>31447</v>
      </c>
    </row>
    <row r="14" spans="2:20" s="37" customFormat="1" ht="12.75" customHeight="1"/>
    <row r="15" spans="2:20" s="37" customFormat="1" ht="16" customHeight="1">
      <c r="B15" s="42" t="s">
        <v>81</v>
      </c>
      <c r="C15" s="41">
        <f t="shared" ref="C15:K15" si="1">C13+C18</f>
        <v>2223</v>
      </c>
      <c r="D15" s="41">
        <f t="shared" si="1"/>
        <v>13957</v>
      </c>
      <c r="E15" s="41">
        <f t="shared" si="1"/>
        <v>13657</v>
      </c>
      <c r="F15" s="41">
        <f t="shared" si="1"/>
        <v>1610</v>
      </c>
      <c r="G15" s="41">
        <f t="shared" si="1"/>
        <v>31447</v>
      </c>
      <c r="H15" s="41">
        <f t="shared" si="1"/>
        <v>321</v>
      </c>
      <c r="I15" s="41">
        <f t="shared" si="1"/>
        <v>3653</v>
      </c>
      <c r="J15" s="41">
        <f t="shared" si="1"/>
        <v>3974</v>
      </c>
      <c r="K15" s="41">
        <f t="shared" si="1"/>
        <v>35421</v>
      </c>
      <c r="P15" s="41">
        <f>P13+P18</f>
        <v>23387</v>
      </c>
      <c r="Q15" s="41">
        <f>Q13+Q18</f>
        <v>8060</v>
      </c>
      <c r="R15" s="41">
        <f>R13+R18</f>
        <v>31447</v>
      </c>
    </row>
    <row r="16" spans="2:20" s="37" customFormat="1" ht="12.75" customHeight="1"/>
    <row r="17" spans="2:22" s="37" customFormat="1" ht="16" customHeight="1">
      <c r="B17" s="36" t="s">
        <v>45</v>
      </c>
    </row>
    <row r="18" spans="2:22" s="37" customFormat="1" ht="16" customHeight="1">
      <c r="B18" s="38" t="s">
        <v>76</v>
      </c>
      <c r="C18" s="51">
        <v>0</v>
      </c>
      <c r="D18" s="51">
        <v>0</v>
      </c>
      <c r="E18" s="51">
        <v>0</v>
      </c>
      <c r="F18" s="51">
        <v>0</v>
      </c>
      <c r="G18" s="53">
        <f>SUM(C18:F18)</f>
        <v>0</v>
      </c>
      <c r="H18" s="51">
        <v>0</v>
      </c>
      <c r="I18" s="51">
        <v>0</v>
      </c>
      <c r="J18" s="53">
        <f>SUM(H18:I18)</f>
        <v>0</v>
      </c>
      <c r="K18" s="41">
        <f>SUM(G18,J18)</f>
        <v>0</v>
      </c>
      <c r="M18" s="54">
        <v>0</v>
      </c>
      <c r="N18" s="54">
        <f>M18-K18</f>
        <v>0</v>
      </c>
      <c r="P18" s="51">
        <v>0</v>
      </c>
      <c r="Q18" s="51">
        <v>0</v>
      </c>
      <c r="R18" s="41">
        <f>SUM(P18:Q18)</f>
        <v>0</v>
      </c>
      <c r="T18" s="57" t="str">
        <f>IF(R18=G18, "PASS", "FAIL")</f>
        <v>PASS</v>
      </c>
    </row>
    <row r="19" spans="2:22" s="37" customFormat="1" ht="16" customHeight="1">
      <c r="B19" s="65" t="s">
        <v>77</v>
      </c>
      <c r="C19" s="40"/>
      <c r="D19" s="40"/>
      <c r="E19" s="40"/>
      <c r="F19" s="40"/>
      <c r="G19" s="40"/>
      <c r="H19" s="40"/>
      <c r="I19" s="40"/>
      <c r="J19" s="40"/>
      <c r="K19" s="39"/>
      <c r="M19" s="55"/>
      <c r="N19" s="55"/>
      <c r="P19" s="40"/>
      <c r="Q19" s="40"/>
      <c r="R19" s="39"/>
      <c r="T19" s="61"/>
    </row>
    <row r="20" spans="2:22" s="37" customFormat="1" ht="16" customHeight="1">
      <c r="B20" s="38" t="s">
        <v>70</v>
      </c>
      <c r="C20" s="51">
        <v>0</v>
      </c>
      <c r="D20" s="51">
        <v>0</v>
      </c>
      <c r="E20" s="51">
        <v>0</v>
      </c>
      <c r="F20" s="51">
        <v>0</v>
      </c>
      <c r="G20" s="53">
        <f>SUM(C20:F20)</f>
        <v>0</v>
      </c>
      <c r="H20" s="51">
        <v>0</v>
      </c>
      <c r="I20" s="51">
        <v>0</v>
      </c>
      <c r="J20" s="53">
        <f>SUM(H20:I20)</f>
        <v>0</v>
      </c>
      <c r="K20" s="41">
        <f>SUM(G20,J20)</f>
        <v>0</v>
      </c>
      <c r="M20" s="54">
        <v>0</v>
      </c>
      <c r="N20" s="54">
        <f>M20-K20</f>
        <v>0</v>
      </c>
      <c r="P20" s="51">
        <v>0</v>
      </c>
      <c r="Q20" s="51">
        <v>0</v>
      </c>
      <c r="R20" s="41">
        <f>SUM(P20:Q20)</f>
        <v>0</v>
      </c>
      <c r="T20" s="57" t="str">
        <f>IF(R20=G20, "PASS", "FAIL")</f>
        <v>PASS</v>
      </c>
    </row>
    <row r="21" spans="2:22" s="37" customFormat="1" ht="16" customHeight="1">
      <c r="B21" s="38" t="s">
        <v>82</v>
      </c>
      <c r="C21" s="51">
        <v>-1350</v>
      </c>
      <c r="D21" s="51">
        <v>-570</v>
      </c>
      <c r="E21" s="51">
        <v>-528</v>
      </c>
      <c r="F21" s="51">
        <v>0</v>
      </c>
      <c r="G21" s="53">
        <f>SUM(C21:F21)</f>
        <v>-2448</v>
      </c>
      <c r="H21" s="51">
        <v>-47</v>
      </c>
      <c r="I21" s="51">
        <v>-113</v>
      </c>
      <c r="J21" s="53">
        <f>SUM(H21:I21)</f>
        <v>-160</v>
      </c>
      <c r="K21" s="41">
        <f>SUM(G21,J21)</f>
        <v>-2608</v>
      </c>
      <c r="M21" s="54">
        <f>M22-M18-M20</f>
        <v>-2608</v>
      </c>
      <c r="N21" s="54">
        <f>M21-K21</f>
        <v>0</v>
      </c>
      <c r="P21" s="51">
        <v>-380</v>
      </c>
      <c r="Q21" s="51">
        <v>-2068</v>
      </c>
      <c r="R21" s="41">
        <f>SUM(P21:Q21)</f>
        <v>-2448</v>
      </c>
      <c r="T21" s="57" t="str">
        <f>IF(R21=G21, "PASS", "FAIL")</f>
        <v>PASS</v>
      </c>
    </row>
    <row r="22" spans="2:22" s="37" customFormat="1" ht="16" customHeight="1">
      <c r="B22" s="42" t="s">
        <v>9</v>
      </c>
      <c r="C22" s="41">
        <f t="shared" ref="C22:K22" si="2">SUM(C18,C20:C21)</f>
        <v>-1350</v>
      </c>
      <c r="D22" s="41">
        <f t="shared" si="2"/>
        <v>-570</v>
      </c>
      <c r="E22" s="41">
        <f t="shared" si="2"/>
        <v>-528</v>
      </c>
      <c r="F22" s="41">
        <f t="shared" si="2"/>
        <v>0</v>
      </c>
      <c r="G22" s="41">
        <f t="shared" si="2"/>
        <v>-2448</v>
      </c>
      <c r="H22" s="41">
        <f t="shared" si="2"/>
        <v>-47</v>
      </c>
      <c r="I22" s="41">
        <f t="shared" si="2"/>
        <v>-113</v>
      </c>
      <c r="J22" s="41">
        <f t="shared" si="2"/>
        <v>-160</v>
      </c>
      <c r="K22" s="41">
        <f t="shared" si="2"/>
        <v>-2608</v>
      </c>
      <c r="M22" s="45">
        <v>-2608</v>
      </c>
      <c r="N22" s="45">
        <f>M22-K22</f>
        <v>0</v>
      </c>
      <c r="P22" s="41">
        <f>SUM(P18,P20:P21)</f>
        <v>-380</v>
      </c>
      <c r="Q22" s="41">
        <f>SUM(Q18,Q20:Q21)</f>
        <v>-2068</v>
      </c>
      <c r="R22" s="41">
        <f>SUM(R18,R20:R21)</f>
        <v>-2448</v>
      </c>
    </row>
    <row r="23" spans="2:22" s="37" customFormat="1" ht="12.75" customHeight="1"/>
    <row r="24" spans="2:22" s="37" customFormat="1" ht="16" customHeight="1">
      <c r="B24" s="42" t="s">
        <v>78</v>
      </c>
      <c r="C24" s="41">
        <f t="shared" ref="C24:K24" si="3">C22-C18</f>
        <v>-1350</v>
      </c>
      <c r="D24" s="41">
        <f t="shared" si="3"/>
        <v>-570</v>
      </c>
      <c r="E24" s="41">
        <f t="shared" si="3"/>
        <v>-528</v>
      </c>
      <c r="F24" s="41">
        <f t="shared" si="3"/>
        <v>0</v>
      </c>
      <c r="G24" s="41">
        <f t="shared" si="3"/>
        <v>-2448</v>
      </c>
      <c r="H24" s="41">
        <f t="shared" si="3"/>
        <v>-47</v>
      </c>
      <c r="I24" s="41">
        <f t="shared" si="3"/>
        <v>-113</v>
      </c>
      <c r="J24" s="41">
        <f t="shared" si="3"/>
        <v>-160</v>
      </c>
      <c r="K24" s="41">
        <f t="shared" si="3"/>
        <v>-2608</v>
      </c>
      <c r="P24" s="41">
        <f>P22-P18</f>
        <v>-380</v>
      </c>
      <c r="Q24" s="41">
        <f>Q22-Q18</f>
        <v>-2068</v>
      </c>
      <c r="R24" s="41">
        <f>R22-R18</f>
        <v>-2448</v>
      </c>
    </row>
    <row r="25" spans="2:22" s="37" customFormat="1" ht="12.75" customHeight="1"/>
    <row r="26" spans="2:22" s="37" customFormat="1" ht="16" customHeight="1">
      <c r="B26" s="43" t="s">
        <v>7</v>
      </c>
      <c r="C26" s="44">
        <f t="shared" ref="C26:K26" si="4">C13+C22</f>
        <v>873</v>
      </c>
      <c r="D26" s="44">
        <f t="shared" si="4"/>
        <v>13387</v>
      </c>
      <c r="E26" s="44">
        <f t="shared" si="4"/>
        <v>13129</v>
      </c>
      <c r="F26" s="44">
        <f t="shared" si="4"/>
        <v>1610</v>
      </c>
      <c r="G26" s="44">
        <f t="shared" si="4"/>
        <v>28999</v>
      </c>
      <c r="H26" s="44">
        <f t="shared" si="4"/>
        <v>274</v>
      </c>
      <c r="I26" s="44">
        <f t="shared" si="4"/>
        <v>3540</v>
      </c>
      <c r="J26" s="44">
        <f t="shared" si="4"/>
        <v>3814</v>
      </c>
      <c r="K26" s="44">
        <f t="shared" si="4"/>
        <v>32813</v>
      </c>
      <c r="M26" s="45">
        <v>32813</v>
      </c>
      <c r="N26" s="45">
        <f>M26-K26</f>
        <v>0</v>
      </c>
      <c r="P26" s="44">
        <f>P13+P22</f>
        <v>23007</v>
      </c>
      <c r="Q26" s="44">
        <f>Q13+Q22</f>
        <v>5992</v>
      </c>
      <c r="R26" s="44">
        <f>R13+R22</f>
        <v>28999</v>
      </c>
    </row>
    <row r="27" spans="2:22" s="37" customFormat="1" ht="12.75" customHeight="1"/>
    <row r="28" spans="2:22" s="37" customFormat="1" ht="16" customHeight="1">
      <c r="B28" s="34" t="s">
        <v>58</v>
      </c>
    </row>
    <row r="29" spans="2:22" s="37" customFormat="1" ht="16" customHeight="1">
      <c r="B29" s="46" t="s">
        <v>90</v>
      </c>
      <c r="C29" s="47">
        <v>1741</v>
      </c>
      <c r="D29" s="47">
        <v>13516</v>
      </c>
      <c r="E29" s="47">
        <v>13434</v>
      </c>
      <c r="F29" s="47">
        <v>1688</v>
      </c>
      <c r="G29" s="47">
        <v>30379</v>
      </c>
      <c r="H29" s="47">
        <v>127</v>
      </c>
      <c r="I29" s="47">
        <v>3008</v>
      </c>
      <c r="J29" s="47">
        <v>3135</v>
      </c>
      <c r="K29" s="47">
        <v>33514</v>
      </c>
      <c r="P29" s="47">
        <v>22541</v>
      </c>
      <c r="Q29" s="47">
        <v>7838</v>
      </c>
      <c r="R29" s="47">
        <v>30379</v>
      </c>
    </row>
    <row r="30" spans="2:22" s="37" customFormat="1" ht="16" customHeight="1">
      <c r="B30" s="46" t="s">
        <v>91</v>
      </c>
      <c r="C30" s="47">
        <v>-313</v>
      </c>
      <c r="D30" s="47">
        <v>-570</v>
      </c>
      <c r="E30" s="47">
        <v>-576</v>
      </c>
      <c r="F30" s="47">
        <v>-1</v>
      </c>
      <c r="G30" s="47">
        <v>-1460</v>
      </c>
      <c r="H30" s="47">
        <v>-36</v>
      </c>
      <c r="I30" s="47">
        <v>-109</v>
      </c>
      <c r="J30" s="47">
        <v>-145</v>
      </c>
      <c r="K30" s="47">
        <v>-1605</v>
      </c>
      <c r="P30" s="47">
        <v>-326</v>
      </c>
      <c r="Q30" s="47">
        <v>-1134</v>
      </c>
      <c r="R30" s="47">
        <v>-1460</v>
      </c>
    </row>
    <row r="31" spans="2:22" s="37" customFormat="1" ht="16" customHeight="1">
      <c r="B31" s="46" t="s">
        <v>92</v>
      </c>
      <c r="C31" s="47">
        <v>1428</v>
      </c>
      <c r="D31" s="47">
        <v>12946</v>
      </c>
      <c r="E31" s="47">
        <v>12858</v>
      </c>
      <c r="F31" s="47">
        <v>1687</v>
      </c>
      <c r="G31" s="47">
        <v>28919</v>
      </c>
      <c r="H31" s="47">
        <v>91</v>
      </c>
      <c r="I31" s="47">
        <v>2899</v>
      </c>
      <c r="J31" s="47">
        <v>2990</v>
      </c>
      <c r="K31" s="47">
        <v>31909</v>
      </c>
      <c r="P31" s="47">
        <v>22215</v>
      </c>
      <c r="Q31" s="47">
        <v>6704</v>
      </c>
      <c r="R31" s="47">
        <v>28919</v>
      </c>
    </row>
    <row r="32" spans="2:22" s="1" customFormat="1" ht="12.75" customHeight="1">
      <c r="B32" s="16"/>
      <c r="C32" s="31">
        <v>2</v>
      </c>
      <c r="D32" s="31">
        <f t="shared" ref="D32:K32" si="5">C32+1</f>
        <v>3</v>
      </c>
      <c r="E32" s="31">
        <f t="shared" si="5"/>
        <v>4</v>
      </c>
      <c r="F32" s="31">
        <f t="shared" si="5"/>
        <v>5</v>
      </c>
      <c r="G32" s="31">
        <f t="shared" si="5"/>
        <v>6</v>
      </c>
      <c r="H32" s="31">
        <f t="shared" si="5"/>
        <v>7</v>
      </c>
      <c r="I32" s="31">
        <f t="shared" si="5"/>
        <v>8</v>
      </c>
      <c r="J32" s="31">
        <f t="shared" si="5"/>
        <v>9</v>
      </c>
      <c r="K32" s="31">
        <f t="shared" si="5"/>
        <v>10</v>
      </c>
      <c r="L32" s="17"/>
      <c r="M32" s="18"/>
      <c r="N32" s="19"/>
      <c r="O32" s="17"/>
      <c r="P32" s="31">
        <v>12</v>
      </c>
      <c r="Q32" s="31">
        <f>P32+1</f>
        <v>13</v>
      </c>
      <c r="R32" s="31">
        <f>Q32+1</f>
        <v>14</v>
      </c>
      <c r="S32" s="17"/>
      <c r="T32" s="20"/>
      <c r="U32" s="21"/>
      <c r="V32" s="21"/>
    </row>
    <row r="33" spans="2:19" s="1" customFormat="1" ht="18" customHeight="1">
      <c r="B33" s="22" t="s">
        <v>69</v>
      </c>
      <c r="C33" s="23"/>
      <c r="D33" s="23"/>
      <c r="E33" s="23"/>
      <c r="F33" s="23"/>
      <c r="G33" s="23"/>
      <c r="H33" s="23"/>
      <c r="I33" s="23"/>
      <c r="J33" s="23"/>
      <c r="K33" s="23"/>
      <c r="L33" s="23"/>
      <c r="O33" s="23"/>
      <c r="P33" s="23"/>
      <c r="Q33" s="23"/>
      <c r="R33" s="23"/>
      <c r="S33" s="23"/>
    </row>
    <row r="34" spans="2:19" s="1" customFormat="1" ht="6" customHeight="1">
      <c r="B34" s="24"/>
      <c r="C34" s="23"/>
      <c r="D34" s="23"/>
      <c r="E34" s="23"/>
      <c r="F34" s="23"/>
      <c r="G34" s="23"/>
      <c r="H34" s="23"/>
      <c r="I34" s="23"/>
      <c r="J34" s="23"/>
      <c r="K34" s="23"/>
      <c r="L34" s="23"/>
      <c r="M34" s="23"/>
      <c r="N34" s="29"/>
      <c r="O34" s="12"/>
    </row>
    <row r="35" spans="2:19" s="1" customFormat="1" ht="16" customHeight="1">
      <c r="B35" s="27" t="s">
        <v>71</v>
      </c>
      <c r="C35" s="28"/>
      <c r="D35" s="23"/>
      <c r="E35" s="23"/>
      <c r="F35" s="23"/>
      <c r="G35" s="23"/>
      <c r="H35" s="23"/>
      <c r="I35" s="23"/>
      <c r="J35" s="23"/>
      <c r="K35" s="23"/>
      <c r="L35" s="23"/>
      <c r="M35" s="26"/>
      <c r="N35" s="23"/>
      <c r="O35" s="23"/>
    </row>
    <row r="36" spans="2:19" s="37" customFormat="1" ht="16" customHeight="1">
      <c r="B36" s="38" t="s">
        <v>71</v>
      </c>
      <c r="C36" s="51">
        <v>0</v>
      </c>
      <c r="D36" s="51">
        <v>0</v>
      </c>
      <c r="E36" s="51">
        <v>0</v>
      </c>
      <c r="F36" s="40"/>
      <c r="G36" s="40"/>
      <c r="H36" s="40"/>
      <c r="I36" s="40"/>
      <c r="J36" s="40"/>
      <c r="K36" s="40"/>
      <c r="M36" s="57" t="s">
        <v>142</v>
      </c>
    </row>
    <row r="37" spans="2:19" s="1" customFormat="1" ht="6" customHeight="1">
      <c r="B37" s="24"/>
      <c r="C37" s="23"/>
      <c r="D37" s="23"/>
      <c r="E37" s="23"/>
      <c r="F37" s="23"/>
      <c r="G37" s="23"/>
      <c r="H37" s="23"/>
      <c r="I37" s="23"/>
      <c r="J37" s="23"/>
      <c r="K37" s="23"/>
      <c r="L37" s="23"/>
      <c r="M37" s="23"/>
      <c r="N37" s="29"/>
      <c r="O37" s="12"/>
    </row>
    <row r="38" spans="2:19" s="1" customFormat="1" ht="16" customHeight="1">
      <c r="B38" s="27" t="s">
        <v>84</v>
      </c>
      <c r="C38" s="28"/>
      <c r="D38" s="23"/>
      <c r="E38" s="23"/>
      <c r="F38" s="23"/>
      <c r="G38" s="23"/>
      <c r="H38" s="23"/>
      <c r="I38" s="23"/>
      <c r="J38" s="23"/>
      <c r="K38" s="23"/>
      <c r="L38" s="23"/>
      <c r="M38" s="26"/>
      <c r="N38" s="23"/>
      <c r="O38" s="23"/>
    </row>
    <row r="39" spans="2:19" s="37" customFormat="1" ht="16" customHeight="1">
      <c r="B39" s="38" t="s">
        <v>85</v>
      </c>
      <c r="C39" s="51">
        <v>281</v>
      </c>
      <c r="D39" s="51">
        <v>7662</v>
      </c>
      <c r="E39" s="51">
        <v>7621</v>
      </c>
      <c r="F39" s="51">
        <v>490</v>
      </c>
      <c r="G39" s="53">
        <f t="shared" ref="G39:G44" si="6">SUM(C39:F39)</f>
        <v>16054</v>
      </c>
      <c r="H39" s="51">
        <v>0</v>
      </c>
      <c r="I39" s="51">
        <v>350</v>
      </c>
      <c r="J39" s="53">
        <f>SUM(H39:I39)</f>
        <v>350</v>
      </c>
      <c r="K39" s="41">
        <f>G39+J39</f>
        <v>16404</v>
      </c>
      <c r="M39" s="54">
        <v>16404</v>
      </c>
      <c r="N39" s="54">
        <f>M39-K39</f>
        <v>0</v>
      </c>
    </row>
    <row r="40" spans="2:19" s="37" customFormat="1" ht="16" customHeight="1">
      <c r="B40" s="38" t="s">
        <v>88</v>
      </c>
      <c r="C40" s="51">
        <v>1498</v>
      </c>
      <c r="D40" s="51">
        <v>2136</v>
      </c>
      <c r="E40" s="51">
        <v>1775</v>
      </c>
      <c r="F40" s="51">
        <v>71</v>
      </c>
      <c r="G40" s="53">
        <f t="shared" si="6"/>
        <v>5480</v>
      </c>
      <c r="H40" s="51">
        <v>250</v>
      </c>
      <c r="I40" s="51">
        <v>2093</v>
      </c>
      <c r="J40" s="53">
        <f>SUM(H40:I40)</f>
        <v>2343</v>
      </c>
      <c r="K40" s="41">
        <f>G40+J40</f>
        <v>7823</v>
      </c>
      <c r="M40" s="54">
        <v>7823</v>
      </c>
      <c r="N40" s="54">
        <f>M40-K40</f>
        <v>0</v>
      </c>
    </row>
    <row r="41" spans="2:19" s="37" customFormat="1" ht="16" customHeight="1">
      <c r="B41" s="38" t="s">
        <v>86</v>
      </c>
      <c r="C41" s="51">
        <v>0</v>
      </c>
      <c r="D41" s="51">
        <v>1005</v>
      </c>
      <c r="E41" s="51">
        <v>973</v>
      </c>
      <c r="F41" s="51">
        <v>381</v>
      </c>
      <c r="G41" s="53">
        <f t="shared" si="6"/>
        <v>2359</v>
      </c>
      <c r="H41" s="40"/>
      <c r="I41" s="40"/>
      <c r="J41" s="40"/>
      <c r="K41" s="41">
        <f>G41</f>
        <v>2359</v>
      </c>
    </row>
    <row r="42" spans="2:19" s="37" customFormat="1" ht="16" customHeight="1">
      <c r="B42" s="38" t="s">
        <v>62</v>
      </c>
      <c r="C42" s="51">
        <v>94</v>
      </c>
      <c r="D42" s="51">
        <v>952</v>
      </c>
      <c r="E42" s="51">
        <v>696</v>
      </c>
      <c r="F42" s="51">
        <v>0</v>
      </c>
      <c r="G42" s="53">
        <f t="shared" si="6"/>
        <v>1742</v>
      </c>
      <c r="H42" s="40"/>
      <c r="I42" s="40"/>
      <c r="J42" s="40"/>
      <c r="K42" s="41">
        <f>G42</f>
        <v>1742</v>
      </c>
    </row>
    <row r="43" spans="2:19" s="37" customFormat="1" ht="16" customHeight="1">
      <c r="B43" s="38" t="s">
        <v>63</v>
      </c>
      <c r="C43" s="51">
        <v>0</v>
      </c>
      <c r="D43" s="51">
        <v>1470</v>
      </c>
      <c r="E43" s="51">
        <v>1306</v>
      </c>
      <c r="F43" s="51">
        <v>1229</v>
      </c>
      <c r="G43" s="53">
        <f t="shared" si="6"/>
        <v>4005</v>
      </c>
      <c r="H43" s="40"/>
      <c r="I43" s="40"/>
      <c r="J43" s="40"/>
      <c r="K43" s="41">
        <f>G43</f>
        <v>4005</v>
      </c>
      <c r="M43" s="30" t="str">
        <f>IF(OR(SUM(C43:E43)&gt;P13, F43&gt;F13), "FAIL", "PASS")</f>
        <v>PASS</v>
      </c>
      <c r="N43" s="25"/>
    </row>
    <row r="44" spans="2:19" s="37" customFormat="1" ht="16" customHeight="1">
      <c r="B44" s="38" t="s">
        <v>64</v>
      </c>
      <c r="C44" s="51">
        <v>0</v>
      </c>
      <c r="D44" s="51">
        <v>10</v>
      </c>
      <c r="E44" s="51">
        <v>15</v>
      </c>
      <c r="F44" s="51">
        <v>0</v>
      </c>
      <c r="G44" s="53">
        <f t="shared" si="6"/>
        <v>25</v>
      </c>
      <c r="H44" s="40"/>
      <c r="I44" s="40"/>
      <c r="J44" s="40"/>
      <c r="K44" s="41">
        <f>G44</f>
        <v>25</v>
      </c>
      <c r="M44" s="62"/>
    </row>
    <row r="45" spans="2:19" s="1" customFormat="1" ht="6" customHeight="1">
      <c r="B45" s="24"/>
      <c r="C45" s="23"/>
      <c r="D45" s="23"/>
      <c r="E45" s="23"/>
      <c r="F45" s="23"/>
      <c r="G45" s="23"/>
      <c r="H45" s="23"/>
      <c r="I45" s="23"/>
      <c r="J45" s="23"/>
      <c r="K45" s="23"/>
      <c r="L45" s="23"/>
      <c r="M45" s="23"/>
      <c r="N45" s="29"/>
      <c r="O45" s="12"/>
    </row>
    <row r="46" spans="2:19" s="1" customFormat="1" ht="16" customHeight="1">
      <c r="B46" s="27" t="s">
        <v>45</v>
      </c>
      <c r="C46" s="28"/>
      <c r="D46" s="23"/>
      <c r="E46" s="23"/>
      <c r="F46" s="23"/>
      <c r="G46" s="23"/>
      <c r="H46" s="23"/>
      <c r="I46" s="23"/>
      <c r="J46" s="23"/>
      <c r="K46" s="23"/>
      <c r="L46" s="23"/>
      <c r="M46" s="26"/>
      <c r="N46" s="23"/>
      <c r="O46" s="23"/>
    </row>
    <row r="47" spans="2:19" s="37" customFormat="1" ht="16" customHeight="1">
      <c r="B47" s="38" t="s">
        <v>62</v>
      </c>
      <c r="C47" s="51">
        <v>-23</v>
      </c>
      <c r="D47" s="51">
        <v>-232</v>
      </c>
      <c r="E47" s="51">
        <v>-336</v>
      </c>
      <c r="F47" s="51">
        <v>0</v>
      </c>
      <c r="G47" s="53">
        <f>SUM(C47:F47)</f>
        <v>-591</v>
      </c>
      <c r="H47" s="40"/>
      <c r="I47" s="40"/>
      <c r="J47" s="40"/>
      <c r="K47" s="41">
        <f>G47</f>
        <v>-591</v>
      </c>
      <c r="M47" s="30" t="s">
        <v>142</v>
      </c>
      <c r="N47" s="25"/>
    </row>
    <row r="48" spans="2:19" s="1" customFormat="1" ht="6" customHeight="1">
      <c r="B48" s="24"/>
      <c r="C48" s="23"/>
      <c r="D48" s="23"/>
      <c r="E48" s="23"/>
      <c r="F48" s="23"/>
      <c r="G48" s="23"/>
      <c r="H48" s="23"/>
      <c r="I48" s="23"/>
      <c r="J48" s="23"/>
      <c r="K48" s="23"/>
      <c r="L48" s="23"/>
      <c r="M48" s="23"/>
      <c r="N48" s="29"/>
      <c r="O48" s="12"/>
    </row>
    <row r="49" spans="2:20" s="1" customFormat="1" ht="16" customHeight="1">
      <c r="B49" s="27" t="s">
        <v>65</v>
      </c>
      <c r="C49" s="28"/>
      <c r="D49" s="23"/>
      <c r="E49" s="23"/>
      <c r="F49" s="23"/>
      <c r="G49" s="23"/>
      <c r="H49" s="23"/>
      <c r="I49" s="23"/>
      <c r="J49" s="23"/>
      <c r="K49" s="23"/>
      <c r="L49" s="23"/>
      <c r="M49" s="26"/>
      <c r="N49" s="23"/>
      <c r="O49" s="23"/>
    </row>
    <row r="50" spans="2:20" s="37" customFormat="1" ht="16" customHeight="1">
      <c r="B50" s="38" t="s">
        <v>66</v>
      </c>
      <c r="C50" s="51">
        <v>0</v>
      </c>
      <c r="D50" s="51">
        <v>95</v>
      </c>
      <c r="E50" s="51">
        <v>148</v>
      </c>
      <c r="F50" s="51">
        <v>0</v>
      </c>
      <c r="G50" s="53">
        <f>SUM(C50:F50)</f>
        <v>243</v>
      </c>
      <c r="H50" s="40"/>
      <c r="I50" s="40"/>
      <c r="J50" s="40"/>
      <c r="K50" s="41">
        <f>G50</f>
        <v>243</v>
      </c>
      <c r="M50" s="30" t="str">
        <f>IF(AND(G44&gt;0, G50=0), "FAIL", "PASS")</f>
        <v>PASS</v>
      </c>
    </row>
    <row r="51" spans="2:20" s="37" customFormat="1" ht="16" customHeight="1">
      <c r="B51" s="46" t="s">
        <v>72</v>
      </c>
      <c r="C51" s="63" t="e">
        <f>(C44*1000)/C50</f>
        <v>#DIV/0!</v>
      </c>
      <c r="D51" s="63">
        <f>(D44*1000)/D50</f>
        <v>105.26315789473684</v>
      </c>
      <c r="E51" s="63">
        <f>(E44*1000)/E50</f>
        <v>101.35135135135135</v>
      </c>
      <c r="F51" s="63" t="e">
        <f>(F44*1000)/F50</f>
        <v>#DIV/0!</v>
      </c>
      <c r="G51" s="64">
        <f>(G44*1000)/G50</f>
        <v>102.88065843621399</v>
      </c>
      <c r="H51" s="40"/>
      <c r="I51" s="40"/>
      <c r="J51" s="40"/>
      <c r="K51" s="66">
        <f>(K44*1000)/K50</f>
        <v>102.88065843621399</v>
      </c>
    </row>
    <row r="52" spans="2:20" s="37" customFormat="1" ht="16" customHeight="1">
      <c r="B52" s="38" t="s">
        <v>67</v>
      </c>
      <c r="C52" s="51">
        <v>16046</v>
      </c>
      <c r="D52" s="51">
        <v>110718</v>
      </c>
      <c r="E52" s="51">
        <v>8919</v>
      </c>
      <c r="F52" s="51">
        <v>0</v>
      </c>
      <c r="G52" s="53">
        <f>SUM(C52:F52)</f>
        <v>135683</v>
      </c>
      <c r="H52" s="40"/>
      <c r="I52" s="40"/>
      <c r="J52" s="40"/>
      <c r="K52" s="41">
        <f>G52</f>
        <v>135683</v>
      </c>
    </row>
    <row r="53" spans="2:20" s="37" customFormat="1" ht="16" customHeight="1">
      <c r="B53" s="38" t="s">
        <v>87</v>
      </c>
      <c r="C53" s="51">
        <v>3585</v>
      </c>
      <c r="D53" s="51">
        <v>87838</v>
      </c>
      <c r="E53" s="51">
        <v>99362</v>
      </c>
      <c r="F53" s="51">
        <v>0</v>
      </c>
      <c r="G53" s="53">
        <f>SUM(C53:F53)</f>
        <v>190785</v>
      </c>
      <c r="H53" s="40"/>
      <c r="I53" s="40"/>
      <c r="J53" s="40"/>
      <c r="K53" s="41">
        <f>G53</f>
        <v>190785</v>
      </c>
    </row>
    <row r="54" spans="2:20" s="37" customFormat="1" ht="16" customHeight="1">
      <c r="B54" s="52" t="s">
        <v>68</v>
      </c>
      <c r="C54" s="53">
        <f>SUM(C52:C53)</f>
        <v>19631</v>
      </c>
      <c r="D54" s="53">
        <f>SUM(D52:D53)</f>
        <v>198556</v>
      </c>
      <c r="E54" s="53">
        <f>SUM(E52:E53)</f>
        <v>108281</v>
      </c>
      <c r="F54" s="53">
        <f>SUM(F52:F53)</f>
        <v>0</v>
      </c>
      <c r="G54" s="53">
        <f>SUM(G52:G53)</f>
        <v>326468</v>
      </c>
      <c r="H54" s="40"/>
      <c r="I54" s="40"/>
      <c r="J54" s="40"/>
      <c r="K54" s="41">
        <f>SUM(K52:K53)</f>
        <v>326468</v>
      </c>
      <c r="M54" s="30" t="str">
        <f>IF(AND(G42&gt;0, G54=0), "FAIL", "PASS")</f>
        <v>PASS</v>
      </c>
    </row>
    <row r="55" spans="2:20" s="37" customFormat="1" ht="16" customHeight="1">
      <c r="B55" s="46" t="s">
        <v>73</v>
      </c>
      <c r="C55" s="63">
        <f>(C42*1000)/C54</f>
        <v>4.7883449645968108</v>
      </c>
      <c r="D55" s="63">
        <f>(D42*1000)/D54</f>
        <v>4.7946171357198972</v>
      </c>
      <c r="E55" s="63">
        <f>(E42*1000)/E54</f>
        <v>6.4277204680414846</v>
      </c>
      <c r="F55" s="63" t="e">
        <f>(F42*1000)/F54</f>
        <v>#DIV/0!</v>
      </c>
      <c r="G55" s="64">
        <f>(G42*1000)/G54</f>
        <v>5.3358981584718874</v>
      </c>
      <c r="H55" s="40"/>
      <c r="I55" s="40"/>
      <c r="J55" s="40"/>
      <c r="K55" s="66">
        <f>(K42*1000)/K54</f>
        <v>5.3358981584718874</v>
      </c>
    </row>
    <row r="56" spans="2:20" s="37" customFormat="1" ht="12.75" customHeight="1"/>
    <row r="57" spans="2:20" s="13" customFormat="1" ht="18" customHeight="1">
      <c r="B57" s="14" t="s">
        <v>8</v>
      </c>
      <c r="C57" s="15"/>
      <c r="D57" s="15"/>
      <c r="F57" s="15"/>
      <c r="M57" s="15"/>
      <c r="N57" s="15"/>
      <c r="P57" s="15"/>
      <c r="Q57" s="15"/>
      <c r="T57" s="15"/>
    </row>
    <row r="58" spans="2:20" s="10" customFormat="1" ht="16" customHeight="1">
      <c r="B58" s="91" t="s">
        <v>164</v>
      </c>
      <c r="C58" s="91"/>
      <c r="D58" s="91"/>
      <c r="E58" s="91"/>
      <c r="F58" s="91"/>
      <c r="G58" s="91"/>
      <c r="H58" s="91"/>
      <c r="I58" s="91"/>
      <c r="J58" s="91"/>
      <c r="K58" s="91"/>
      <c r="L58" s="48"/>
      <c r="M58" s="49"/>
      <c r="N58" s="49"/>
      <c r="O58" s="49"/>
      <c r="P58" s="49"/>
      <c r="Q58" s="49"/>
      <c r="S58" s="49"/>
      <c r="T58" s="49"/>
    </row>
    <row r="59" spans="2:20" s="10" customFormat="1" ht="16" customHeight="1">
      <c r="B59" s="91"/>
      <c r="C59" s="91"/>
      <c r="D59" s="91"/>
      <c r="E59" s="91"/>
      <c r="F59" s="91"/>
      <c r="G59" s="91"/>
      <c r="H59" s="91"/>
      <c r="I59" s="91"/>
      <c r="J59" s="91"/>
      <c r="K59" s="91"/>
      <c r="L59" s="49"/>
      <c r="M59" s="49"/>
      <c r="N59" s="49"/>
      <c r="O59" s="49"/>
      <c r="P59" s="49"/>
      <c r="Q59" s="49"/>
      <c r="S59" s="49"/>
      <c r="T59" s="49"/>
    </row>
    <row r="60" spans="2:20" s="10" customFormat="1" ht="16" customHeight="1">
      <c r="B60" s="91"/>
      <c r="C60" s="91"/>
      <c r="D60" s="91"/>
      <c r="E60" s="91"/>
      <c r="F60" s="91"/>
      <c r="G60" s="91"/>
      <c r="H60" s="91"/>
      <c r="I60" s="91"/>
      <c r="J60" s="91"/>
      <c r="K60" s="91"/>
      <c r="L60" s="49"/>
      <c r="M60" s="49"/>
      <c r="N60" s="49"/>
      <c r="O60" s="49"/>
      <c r="P60" s="49"/>
      <c r="Q60" s="49"/>
      <c r="S60" s="49"/>
      <c r="T60" s="49"/>
    </row>
    <row r="61" spans="2:20" s="10" customFormat="1" ht="16" customHeight="1">
      <c r="B61" s="91"/>
      <c r="C61" s="91"/>
      <c r="D61" s="91"/>
      <c r="E61" s="91"/>
      <c r="F61" s="91"/>
      <c r="G61" s="91"/>
      <c r="H61" s="91"/>
      <c r="I61" s="91"/>
      <c r="J61" s="91"/>
      <c r="K61" s="91"/>
      <c r="L61" s="49"/>
      <c r="M61" s="49"/>
      <c r="N61" s="49"/>
      <c r="O61" s="49"/>
      <c r="P61" s="49"/>
      <c r="Q61" s="49"/>
      <c r="S61" s="49"/>
      <c r="T61" s="49"/>
    </row>
    <row r="62" spans="2:20" s="10" customFormat="1" ht="16" customHeight="1">
      <c r="B62" s="91"/>
      <c r="C62" s="91"/>
      <c r="D62" s="91"/>
      <c r="E62" s="91"/>
      <c r="F62" s="91"/>
      <c r="G62" s="91"/>
      <c r="H62" s="91"/>
      <c r="I62" s="91"/>
      <c r="J62" s="91"/>
      <c r="K62" s="91"/>
      <c r="L62" s="49"/>
      <c r="M62" s="49"/>
      <c r="N62" s="49"/>
      <c r="O62" s="49"/>
      <c r="P62" s="49"/>
      <c r="Q62" s="49"/>
      <c r="S62" s="49"/>
      <c r="T62" s="49"/>
    </row>
    <row r="63" spans="2:20" s="10" customFormat="1" ht="16" customHeight="1">
      <c r="B63" s="91"/>
      <c r="C63" s="91"/>
      <c r="D63" s="91"/>
      <c r="E63" s="91"/>
      <c r="F63" s="91"/>
      <c r="G63" s="91"/>
      <c r="H63" s="91"/>
      <c r="I63" s="91"/>
      <c r="J63" s="91"/>
      <c r="K63" s="91"/>
      <c r="L63" s="49"/>
      <c r="M63" s="49"/>
      <c r="N63" s="49"/>
      <c r="O63" s="49"/>
      <c r="P63" s="49"/>
      <c r="Q63" s="49"/>
      <c r="S63" s="49"/>
      <c r="T63" s="49"/>
    </row>
    <row r="64" spans="2:20" s="10" customFormat="1" ht="16" customHeight="1">
      <c r="B64" s="91"/>
      <c r="C64" s="91"/>
      <c r="D64" s="91"/>
      <c r="E64" s="91"/>
      <c r="F64" s="91"/>
      <c r="G64" s="91"/>
      <c r="H64" s="91"/>
      <c r="I64" s="91"/>
      <c r="J64" s="91"/>
      <c r="K64" s="91"/>
      <c r="L64" s="49"/>
      <c r="M64" s="49"/>
      <c r="N64" s="49"/>
      <c r="O64" s="49"/>
      <c r="P64" s="49"/>
      <c r="Q64" s="49"/>
      <c r="S64" s="49"/>
      <c r="T64" s="49"/>
    </row>
    <row r="65" spans="2:20" s="10" customFormat="1" ht="16" customHeight="1">
      <c r="B65" s="91"/>
      <c r="C65" s="91"/>
      <c r="D65" s="91"/>
      <c r="E65" s="91"/>
      <c r="F65" s="91"/>
      <c r="G65" s="91"/>
      <c r="H65" s="91"/>
      <c r="I65" s="91"/>
      <c r="J65" s="91"/>
      <c r="K65" s="91"/>
      <c r="L65" s="49"/>
      <c r="M65" s="49"/>
      <c r="N65" s="49"/>
      <c r="O65" s="49"/>
      <c r="P65" s="49"/>
      <c r="Q65" s="49"/>
      <c r="S65" s="49"/>
      <c r="T65" s="49"/>
    </row>
    <row r="66" spans="2:20" s="10" customFormat="1" ht="16" customHeight="1">
      <c r="B66" s="91"/>
      <c r="C66" s="91"/>
      <c r="D66" s="91"/>
      <c r="E66" s="91"/>
      <c r="F66" s="91"/>
      <c r="G66" s="91"/>
      <c r="H66" s="91"/>
      <c r="I66" s="91"/>
      <c r="J66" s="91"/>
      <c r="K66" s="91"/>
      <c r="L66" s="49"/>
      <c r="M66" s="49"/>
      <c r="N66" s="49"/>
      <c r="O66" s="49"/>
      <c r="P66" s="49"/>
      <c r="Q66" s="49"/>
      <c r="S66" s="49"/>
      <c r="T66" s="49"/>
    </row>
    <row r="67" spans="2:20" s="10" customFormat="1" ht="16" customHeight="1">
      <c r="B67" s="91"/>
      <c r="C67" s="91"/>
      <c r="D67" s="91"/>
      <c r="E67" s="91"/>
      <c r="F67" s="91"/>
      <c r="G67" s="91"/>
      <c r="H67" s="91"/>
      <c r="I67" s="91"/>
      <c r="J67" s="91"/>
      <c r="K67" s="91"/>
      <c r="L67" s="49"/>
      <c r="M67" s="49"/>
      <c r="N67" s="49"/>
      <c r="O67" s="49"/>
      <c r="P67" s="49"/>
      <c r="Q67" s="49"/>
      <c r="S67" s="49"/>
      <c r="T67" s="49"/>
    </row>
    <row r="68" spans="2:20" s="10" customFormat="1" ht="16" customHeight="1">
      <c r="B68" s="91"/>
      <c r="C68" s="91"/>
      <c r="D68" s="91"/>
      <c r="E68" s="91"/>
      <c r="F68" s="91"/>
      <c r="G68" s="91"/>
      <c r="H68" s="91"/>
      <c r="I68" s="91"/>
      <c r="J68" s="91"/>
      <c r="K68" s="91"/>
      <c r="L68" s="49"/>
      <c r="M68" s="49"/>
      <c r="N68" s="49"/>
      <c r="O68" s="49"/>
      <c r="P68" s="49"/>
      <c r="Q68" s="49"/>
      <c r="S68" s="49"/>
      <c r="T68" s="49"/>
    </row>
    <row r="69" spans="2:20" s="10" customFormat="1" ht="16" customHeight="1">
      <c r="B69" s="91"/>
      <c r="C69" s="91"/>
      <c r="D69" s="91"/>
      <c r="E69" s="91"/>
      <c r="F69" s="91"/>
      <c r="G69" s="91"/>
      <c r="H69" s="91"/>
      <c r="I69" s="91"/>
      <c r="J69" s="91"/>
      <c r="K69" s="91"/>
      <c r="L69" s="48"/>
      <c r="M69" s="49"/>
      <c r="N69" s="49"/>
      <c r="O69" s="49"/>
      <c r="P69" s="49"/>
      <c r="Q69" s="49"/>
      <c r="S69" s="49"/>
      <c r="T69" s="49"/>
    </row>
    <row r="70" spans="2:20">
      <c r="N70" s="50"/>
      <c r="P70" s="50"/>
      <c r="T70" s="50"/>
    </row>
  </sheetData>
  <mergeCells count="13">
    <mergeCell ref="R6:R7"/>
    <mergeCell ref="T6:T7"/>
    <mergeCell ref="C1:D1"/>
    <mergeCell ref="C3:D3"/>
    <mergeCell ref="F3:G3"/>
    <mergeCell ref="C6:G6"/>
    <mergeCell ref="H6:J6"/>
    <mergeCell ref="K6:K7"/>
    <mergeCell ref="B58:K69"/>
    <mergeCell ref="M6:M7"/>
    <mergeCell ref="N6:N7"/>
    <mergeCell ref="P6:P7"/>
    <mergeCell ref="Q6:Q7"/>
  </mergeCells>
  <conditionalFormatting sqref="C3:E3">
    <cfRule type="expression" dxfId="79" priority="2">
      <formula>$E$3&lt;&gt;0</formula>
    </cfRule>
  </conditionalFormatting>
  <conditionalFormatting sqref="C29:K29 P29:R29">
    <cfRule type="expression" dxfId="78" priority="5">
      <formula>AND(ABS(C13-C29)&gt;500, ABS((C13-C29)/C29)&gt;0.1)</formula>
    </cfRule>
  </conditionalFormatting>
  <conditionalFormatting sqref="C30:K30 P30:R30">
    <cfRule type="expression" dxfId="77" priority="6">
      <formula>AND(ABS(C22-C30)&gt;500, ABS((C22-C30)/C30)&gt;0.1)</formula>
    </cfRule>
  </conditionalFormatting>
  <conditionalFormatting sqref="C31:K31 P31:R31">
    <cfRule type="expression" dxfId="76" priority="7">
      <formula>AND(ABS(C26-C31)&gt;500, ABS((C26-C31)/C31)&gt;0.1)</formula>
    </cfRule>
  </conditionalFormatting>
  <conditionalFormatting sqref="M9:N9 M11:N13 M18:N18 M20:N22 M26:N26 M39:N40">
    <cfRule type="expression" dxfId="75" priority="4">
      <formula>$N9&lt;&gt;0</formula>
    </cfRule>
  </conditionalFormatting>
  <conditionalFormatting sqref="M6:N7">
    <cfRule type="expression" dxfId="74" priority="3">
      <formula>SUM($N$9:$N$40)&lt;&gt;0</formula>
    </cfRule>
  </conditionalFormatting>
  <conditionalFormatting sqref="T9 T11:T12 T18 T20:T21 M36 M43 M47 M50 M54">
    <cfRule type="cellIs" dxfId="73" priority="8" operator="equal">
      <formula>"FAIL"</formula>
    </cfRule>
  </conditionalFormatting>
  <conditionalFormatting sqref="C9:F9 H9:I9 P9:Q9 C11:F12 H11:I12 P11:Q12 C18:F18 C20:F21 H18:I18 H20:I21 P18:Q18 P20:Q21 C36:E36 C39:F44 H39:I40 C47:F47 C50:F50 C52:F53">
    <cfRule type="expression" dxfId="72" priority="1">
      <formula>VLOOKUP($B$3,#REF!, 7, FALSE)="No"</formula>
    </cfRule>
  </conditionalFormatting>
  <dataValidations count="4">
    <dataValidation type="list" allowBlank="1" showInputMessage="1" showErrorMessage="1" sqref="H3" xr:uid="{00000000-0002-0000-1900-000000000000}">
      <formula1>#REF!</formula1>
    </dataValidation>
    <dataValidation type="whole" errorStyle="warning" operator="greaterThanOrEqual" allowBlank="1" showErrorMessage="1" errorTitle="WARNING" error="This figure must be entered as a positive whole number. Please ensure the figure you have entered is correct." sqref="C50:F50 C52:F53" xr:uid="{00000000-0002-0000-1900-000001000000}">
      <formula1>0</formula1>
    </dataValidation>
    <dataValidation type="whole" errorStyle="warning" operator="lessThanOrEqual" allowBlank="1" showErrorMessage="1" errorTitle="WARNING: Check signage" error="Income must be entered as a negative whole number. Please ensure that the figure you have entered is correct." sqref="C11:F11 H11:I11 P11:Q11 C18:F18 H18:I18 P18:Q18 C20:F21 H20:I21 P20:Q21 C47:F47" xr:uid="{00000000-0002-0000-1900-000002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F9 H9:I9 P9:Q9 C12:F12 H12:I12 P12:Q12 C36:E36 C39:F44 H39:I40" xr:uid="{00000000-0002-0000-1900-000003000000}">
      <formula1>0</formula1>
    </dataValidation>
  </dataValidations>
  <pageMargins left="0.7" right="0.7" top="0.75" bottom="0.75" header="0.3" footer="0.3"/>
  <pageSetup paperSize="9" scale="53" fitToHeight="0" orientation="landscape" r:id="rId1"/>
  <rowBreaks count="1" manualBreakCount="1">
    <brk id="56" max="19"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tabColor rgb="FF8DB4E2"/>
    <pageSetUpPr fitToPage="1"/>
  </sheetPr>
  <dimension ref="B1:V70"/>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4" customWidth="1"/>
    <col min="2" max="2" width="53.453125" style="34" customWidth="1"/>
    <col min="3" max="4" width="13.453125" style="34" customWidth="1"/>
    <col min="5" max="5" width="12.81640625" style="34" customWidth="1"/>
    <col min="6" max="6" width="10.7265625" style="34" customWidth="1"/>
    <col min="7" max="7" width="11.1796875" style="34" customWidth="1"/>
    <col min="8" max="9" width="12.453125" style="34" customWidth="1"/>
    <col min="10" max="10" width="13" style="34" customWidth="1"/>
    <col min="11" max="11" width="13.26953125" style="34" customWidth="1"/>
    <col min="12" max="12" width="3.26953125" style="34" customWidth="1"/>
    <col min="13" max="14" width="10.81640625" style="34" customWidth="1"/>
    <col min="15" max="15" width="3.26953125" style="34" customWidth="1"/>
    <col min="16" max="17" width="11.1796875" style="34" customWidth="1"/>
    <col min="18" max="18" width="10" style="34" customWidth="1"/>
    <col min="19" max="19" width="3.26953125" style="34" customWidth="1"/>
    <col min="20" max="20" width="10.81640625" style="34" customWidth="1"/>
    <col min="21" max="16384" width="9.1796875" style="34"/>
  </cols>
  <sheetData>
    <row r="1" spans="2:20" s="1" customFormat="1" ht="20.149999999999999" customHeight="1">
      <c r="B1" s="2" t="s">
        <v>0</v>
      </c>
      <c r="C1" s="99"/>
      <c r="D1" s="99"/>
      <c r="F1" s="11"/>
      <c r="G1" s="11"/>
      <c r="H1" s="11"/>
      <c r="I1" s="11"/>
      <c r="J1" s="11"/>
    </row>
    <row r="2" spans="2:20" s="1" customFormat="1" ht="20.149999999999999" customHeight="1">
      <c r="B2" s="2" t="s">
        <v>89</v>
      </c>
    </row>
    <row r="3" spans="2:20" s="1" customFormat="1" ht="20.149999999999999" customHeight="1">
      <c r="B3" s="3" t="s">
        <v>34</v>
      </c>
      <c r="C3" s="100" t="s">
        <v>1</v>
      </c>
      <c r="D3" s="100"/>
      <c r="E3" s="4">
        <f>COUNT(N9:N40)-COUNTIF(N9:N40,"=0")+COUNTIF(T9:T21,"FAIL")+COUNTIF(M36:M54,"FAIL")</f>
        <v>0</v>
      </c>
      <c r="F3" s="101" t="s">
        <v>2</v>
      </c>
      <c r="G3" s="101"/>
      <c r="H3" s="5" t="s">
        <v>3</v>
      </c>
    </row>
    <row r="4" spans="2:20" s="6" customFormat="1" ht="12.75" customHeight="1">
      <c r="B4" s="7"/>
      <c r="C4" s="8"/>
      <c r="K4" s="9"/>
      <c r="L4" s="9"/>
      <c r="O4" s="9"/>
      <c r="P4" s="9"/>
      <c r="Q4" s="9"/>
      <c r="S4" s="9"/>
    </row>
    <row r="5" spans="2:20" s="6" customFormat="1" ht="12.75" customHeight="1">
      <c r="B5" s="7"/>
      <c r="C5" s="8"/>
      <c r="K5" s="9" t="s">
        <v>4</v>
      </c>
      <c r="L5" s="9"/>
      <c r="O5" s="9"/>
      <c r="P5" s="9"/>
      <c r="Q5" s="9"/>
      <c r="S5" s="9"/>
    </row>
    <row r="6" spans="2:20" ht="18" customHeight="1">
      <c r="B6" s="32" t="s">
        <v>12</v>
      </c>
      <c r="C6" s="102" t="s">
        <v>47</v>
      </c>
      <c r="D6" s="103"/>
      <c r="E6" s="103"/>
      <c r="F6" s="103"/>
      <c r="G6" s="104"/>
      <c r="H6" s="105" t="s">
        <v>48</v>
      </c>
      <c r="I6" s="106"/>
      <c r="J6" s="107"/>
      <c r="K6" s="97" t="s">
        <v>49</v>
      </c>
      <c r="L6" s="33"/>
      <c r="M6" s="92" t="s">
        <v>43</v>
      </c>
      <c r="N6" s="92" t="s">
        <v>5</v>
      </c>
      <c r="O6" s="33"/>
      <c r="P6" s="93" t="s">
        <v>59</v>
      </c>
      <c r="Q6" s="95" t="s">
        <v>60</v>
      </c>
      <c r="R6" s="97" t="s">
        <v>54</v>
      </c>
      <c r="S6" s="33"/>
      <c r="T6" s="92" t="s">
        <v>61</v>
      </c>
    </row>
    <row r="7" spans="2:20" ht="51" customHeight="1">
      <c r="B7" s="35" t="s">
        <v>13</v>
      </c>
      <c r="C7" s="68" t="s">
        <v>50</v>
      </c>
      <c r="D7" s="68" t="s">
        <v>51</v>
      </c>
      <c r="E7" s="68" t="s">
        <v>52</v>
      </c>
      <c r="F7" s="68" t="s">
        <v>53</v>
      </c>
      <c r="G7" s="67" t="s">
        <v>54</v>
      </c>
      <c r="H7" s="68" t="s">
        <v>55</v>
      </c>
      <c r="I7" s="68" t="s">
        <v>56</v>
      </c>
      <c r="J7" s="67" t="s">
        <v>57</v>
      </c>
      <c r="K7" s="108"/>
      <c r="L7" s="33"/>
      <c r="M7" s="92"/>
      <c r="N7" s="92"/>
      <c r="O7" s="33"/>
      <c r="P7" s="94"/>
      <c r="Q7" s="96"/>
      <c r="R7" s="98"/>
      <c r="S7" s="33"/>
      <c r="T7" s="92"/>
    </row>
    <row r="8" spans="2:20" s="37" customFormat="1" ht="16" customHeight="1">
      <c r="B8" s="36" t="s">
        <v>46</v>
      </c>
    </row>
    <row r="9" spans="2:20" s="37" customFormat="1" ht="16" customHeight="1">
      <c r="B9" s="38" t="s">
        <v>44</v>
      </c>
      <c r="C9" s="51">
        <v>537</v>
      </c>
      <c r="D9" s="51">
        <v>2125</v>
      </c>
      <c r="E9" s="51">
        <v>2171</v>
      </c>
      <c r="F9" s="51">
        <v>637</v>
      </c>
      <c r="G9" s="53">
        <f>SUM(C9:F9)</f>
        <v>5470</v>
      </c>
      <c r="H9" s="51">
        <v>0</v>
      </c>
      <c r="I9" s="51">
        <v>0</v>
      </c>
      <c r="J9" s="53">
        <f>SUM(H9:I9)</f>
        <v>0</v>
      </c>
      <c r="K9" s="41">
        <f>SUM(G9,J9)</f>
        <v>5470</v>
      </c>
      <c r="M9" s="54">
        <v>5470</v>
      </c>
      <c r="N9" s="54">
        <f>M9-K9</f>
        <v>0</v>
      </c>
      <c r="P9" s="51">
        <v>0</v>
      </c>
      <c r="Q9" s="51">
        <v>5470</v>
      </c>
      <c r="R9" s="41">
        <f>SUM(P9:Q9)</f>
        <v>5470</v>
      </c>
      <c r="T9" s="57" t="str">
        <f>IF(R9=G9, "PASS", "FAIL")</f>
        <v>PASS</v>
      </c>
    </row>
    <row r="10" spans="2:20" s="37" customFormat="1" ht="16" customHeight="1">
      <c r="B10" s="38" t="s">
        <v>83</v>
      </c>
      <c r="C10" s="40"/>
      <c r="D10" s="40"/>
      <c r="E10" s="40"/>
      <c r="F10" s="40"/>
      <c r="G10" s="40"/>
      <c r="H10" s="40"/>
      <c r="I10" s="40"/>
      <c r="J10" s="40"/>
      <c r="K10" s="40"/>
      <c r="M10" s="55"/>
      <c r="N10" s="56"/>
      <c r="P10" s="40"/>
      <c r="Q10" s="40"/>
      <c r="R10" s="39"/>
      <c r="T10" s="60"/>
    </row>
    <row r="11" spans="2:20" s="37" customFormat="1" ht="16" customHeight="1">
      <c r="B11" s="38" t="s">
        <v>79</v>
      </c>
      <c r="C11" s="51">
        <v>0</v>
      </c>
      <c r="D11" s="51">
        <v>0</v>
      </c>
      <c r="E11" s="51">
        <v>0</v>
      </c>
      <c r="F11" s="51">
        <v>0</v>
      </c>
      <c r="G11" s="53">
        <f>SUM(C11:F11)</f>
        <v>0</v>
      </c>
      <c r="H11" s="51">
        <v>0</v>
      </c>
      <c r="I11" s="51">
        <v>0</v>
      </c>
      <c r="J11" s="53">
        <f>SUM(H11:I11)</f>
        <v>0</v>
      </c>
      <c r="K11" s="41">
        <f>SUM(G11,J11)</f>
        <v>0</v>
      </c>
      <c r="M11" s="54">
        <v>0</v>
      </c>
      <c r="N11" s="54">
        <f>M11-K11</f>
        <v>0</v>
      </c>
      <c r="P11" s="51">
        <v>0</v>
      </c>
      <c r="Q11" s="51">
        <v>0</v>
      </c>
      <c r="R11" s="41">
        <f>SUM(P11:Q11)</f>
        <v>0</v>
      </c>
      <c r="T11" s="57" t="str">
        <f>IF(R11=G11, "PASS", "FAIL")</f>
        <v>PASS</v>
      </c>
    </row>
    <row r="12" spans="2:20" s="37" customFormat="1" ht="16" customHeight="1">
      <c r="B12" s="38" t="s">
        <v>80</v>
      </c>
      <c r="C12" s="51">
        <v>16132</v>
      </c>
      <c r="D12" s="51">
        <v>63429</v>
      </c>
      <c r="E12" s="51">
        <v>63249</v>
      </c>
      <c r="F12" s="51">
        <v>17180</v>
      </c>
      <c r="G12" s="53">
        <f>SUM(C12:F12)</f>
        <v>159990</v>
      </c>
      <c r="H12" s="51">
        <v>1591</v>
      </c>
      <c r="I12" s="51">
        <v>0</v>
      </c>
      <c r="J12" s="53">
        <f>SUM(H12:I12)</f>
        <v>1591</v>
      </c>
      <c r="K12" s="41">
        <f>SUM(G12,J12)</f>
        <v>161581</v>
      </c>
      <c r="M12" s="54">
        <f>M13-SUM(M9,M11)</f>
        <v>161581</v>
      </c>
      <c r="N12" s="54">
        <f>M12-K12</f>
        <v>0</v>
      </c>
      <c r="P12" s="51">
        <v>101289</v>
      </c>
      <c r="Q12" s="51">
        <v>58701</v>
      </c>
      <c r="R12" s="41">
        <f>SUM(P12:Q12)</f>
        <v>159990</v>
      </c>
      <c r="T12" s="57" t="str">
        <f>IF(R12=G12, "PASS", "FAIL")</f>
        <v>PASS</v>
      </c>
    </row>
    <row r="13" spans="2:20" s="37" customFormat="1" ht="16" customHeight="1">
      <c r="B13" s="42" t="s">
        <v>6</v>
      </c>
      <c r="C13" s="41">
        <f t="shared" ref="C13:K13" si="0">SUM(C9,C11:C12)</f>
        <v>16669</v>
      </c>
      <c r="D13" s="41">
        <f t="shared" si="0"/>
        <v>65554</v>
      </c>
      <c r="E13" s="41">
        <f t="shared" si="0"/>
        <v>65420</v>
      </c>
      <c r="F13" s="41">
        <f t="shared" si="0"/>
        <v>17817</v>
      </c>
      <c r="G13" s="41">
        <f t="shared" si="0"/>
        <v>165460</v>
      </c>
      <c r="H13" s="41">
        <f t="shared" si="0"/>
        <v>1591</v>
      </c>
      <c r="I13" s="41">
        <f t="shared" si="0"/>
        <v>0</v>
      </c>
      <c r="J13" s="41">
        <f t="shared" si="0"/>
        <v>1591</v>
      </c>
      <c r="K13" s="41">
        <f t="shared" si="0"/>
        <v>167051</v>
      </c>
      <c r="M13" s="45">
        <v>167051</v>
      </c>
      <c r="N13" s="45">
        <f>M13-K13</f>
        <v>0</v>
      </c>
      <c r="P13" s="41">
        <f>SUM(P9,P11:P12)</f>
        <v>101289</v>
      </c>
      <c r="Q13" s="41">
        <f>SUM(Q9,Q11:Q12)</f>
        <v>64171</v>
      </c>
      <c r="R13" s="41">
        <f>SUM(R9,R11:R12)</f>
        <v>165460</v>
      </c>
    </row>
    <row r="14" spans="2:20" s="37" customFormat="1" ht="12.75" customHeight="1"/>
    <row r="15" spans="2:20" s="37" customFormat="1" ht="16" customHeight="1">
      <c r="B15" s="42" t="s">
        <v>81</v>
      </c>
      <c r="C15" s="41">
        <f t="shared" ref="C15:K15" si="1">C13+C18</f>
        <v>16669</v>
      </c>
      <c r="D15" s="41">
        <f t="shared" si="1"/>
        <v>65554</v>
      </c>
      <c r="E15" s="41">
        <f t="shared" si="1"/>
        <v>65420</v>
      </c>
      <c r="F15" s="41">
        <f t="shared" si="1"/>
        <v>17705</v>
      </c>
      <c r="G15" s="41">
        <f t="shared" si="1"/>
        <v>165348</v>
      </c>
      <c r="H15" s="41">
        <f t="shared" si="1"/>
        <v>1591</v>
      </c>
      <c r="I15" s="41">
        <f t="shared" si="1"/>
        <v>0</v>
      </c>
      <c r="J15" s="41">
        <f t="shared" si="1"/>
        <v>1591</v>
      </c>
      <c r="K15" s="41">
        <f t="shared" si="1"/>
        <v>166939</v>
      </c>
      <c r="P15" s="41">
        <f>P13+P18</f>
        <v>101289</v>
      </c>
      <c r="Q15" s="41">
        <f>Q13+Q18</f>
        <v>64059</v>
      </c>
      <c r="R15" s="41">
        <f>R13+R18</f>
        <v>165348</v>
      </c>
    </row>
    <row r="16" spans="2:20" s="37" customFormat="1" ht="12.75" customHeight="1"/>
    <row r="17" spans="2:22" s="37" customFormat="1" ht="16" customHeight="1">
      <c r="B17" s="36" t="s">
        <v>45</v>
      </c>
    </row>
    <row r="18" spans="2:22" s="37" customFormat="1" ht="16" customHeight="1">
      <c r="B18" s="38" t="s">
        <v>76</v>
      </c>
      <c r="C18" s="51">
        <v>0</v>
      </c>
      <c r="D18" s="51">
        <v>0</v>
      </c>
      <c r="E18" s="51">
        <v>0</v>
      </c>
      <c r="F18" s="51">
        <v>-112</v>
      </c>
      <c r="G18" s="53">
        <f>SUM(C18:F18)</f>
        <v>-112</v>
      </c>
      <c r="H18" s="51">
        <v>0</v>
      </c>
      <c r="I18" s="51">
        <v>0</v>
      </c>
      <c r="J18" s="53">
        <f>SUM(H18:I18)</f>
        <v>0</v>
      </c>
      <c r="K18" s="41">
        <f>SUM(G18,J18)</f>
        <v>-112</v>
      </c>
      <c r="M18" s="54">
        <v>-112</v>
      </c>
      <c r="N18" s="54">
        <f>M18-K18</f>
        <v>0</v>
      </c>
      <c r="P18" s="51">
        <v>0</v>
      </c>
      <c r="Q18" s="51">
        <v>-112</v>
      </c>
      <c r="R18" s="41">
        <f>SUM(P18:Q18)</f>
        <v>-112</v>
      </c>
      <c r="T18" s="57" t="str">
        <f>IF(R18=G18, "PASS", "FAIL")</f>
        <v>PASS</v>
      </c>
    </row>
    <row r="19" spans="2:22" s="37" customFormat="1" ht="16" customHeight="1">
      <c r="B19" s="65" t="s">
        <v>77</v>
      </c>
      <c r="C19" s="40"/>
      <c r="D19" s="40"/>
      <c r="E19" s="40"/>
      <c r="F19" s="40"/>
      <c r="G19" s="40"/>
      <c r="H19" s="40"/>
      <c r="I19" s="40"/>
      <c r="J19" s="40"/>
      <c r="K19" s="39"/>
      <c r="M19" s="55"/>
      <c r="N19" s="55"/>
      <c r="P19" s="40"/>
      <c r="Q19" s="40"/>
      <c r="R19" s="39"/>
      <c r="T19" s="61"/>
    </row>
    <row r="20" spans="2:22" s="37" customFormat="1" ht="16" customHeight="1">
      <c r="B20" s="38" t="s">
        <v>70</v>
      </c>
      <c r="C20" s="51">
        <v>0</v>
      </c>
      <c r="D20" s="51">
        <v>0</v>
      </c>
      <c r="E20" s="51">
        <v>0</v>
      </c>
      <c r="F20" s="51">
        <v>0</v>
      </c>
      <c r="G20" s="53">
        <f>SUM(C20:F20)</f>
        <v>0</v>
      </c>
      <c r="H20" s="51">
        <v>0</v>
      </c>
      <c r="I20" s="51">
        <v>0</v>
      </c>
      <c r="J20" s="53">
        <f>SUM(H20:I20)</f>
        <v>0</v>
      </c>
      <c r="K20" s="41">
        <f>SUM(G20,J20)</f>
        <v>0</v>
      </c>
      <c r="M20" s="54">
        <v>0</v>
      </c>
      <c r="N20" s="54">
        <f>M20-K20</f>
        <v>0</v>
      </c>
      <c r="P20" s="51">
        <v>0</v>
      </c>
      <c r="Q20" s="51">
        <v>0</v>
      </c>
      <c r="R20" s="41">
        <f>SUM(P20:Q20)</f>
        <v>0</v>
      </c>
      <c r="T20" s="57" t="str">
        <f>IF(R20=G20, "PASS", "FAIL")</f>
        <v>PASS</v>
      </c>
    </row>
    <row r="21" spans="2:22" s="37" customFormat="1" ht="16" customHeight="1">
      <c r="B21" s="38" t="s">
        <v>82</v>
      </c>
      <c r="C21" s="51">
        <v>-7122</v>
      </c>
      <c r="D21" s="51">
        <v>-4587</v>
      </c>
      <c r="E21" s="51">
        <v>-5102</v>
      </c>
      <c r="F21" s="51">
        <v>-64</v>
      </c>
      <c r="G21" s="53">
        <f>SUM(C21:F21)</f>
        <v>-16875</v>
      </c>
      <c r="H21" s="51">
        <v>-49</v>
      </c>
      <c r="I21" s="51">
        <v>0</v>
      </c>
      <c r="J21" s="53">
        <f>SUM(H21:I21)</f>
        <v>-49</v>
      </c>
      <c r="K21" s="41">
        <f>SUM(G21,J21)</f>
        <v>-16924</v>
      </c>
      <c r="M21" s="54">
        <f>M22-M18-M20</f>
        <v>-16924</v>
      </c>
      <c r="N21" s="54">
        <f>M21-K21</f>
        <v>0</v>
      </c>
      <c r="P21" s="51">
        <v>-465</v>
      </c>
      <c r="Q21" s="51">
        <v>-16410</v>
      </c>
      <c r="R21" s="41">
        <f>SUM(P21:Q21)</f>
        <v>-16875</v>
      </c>
      <c r="T21" s="57" t="str">
        <f>IF(R21=G21, "PASS", "FAIL")</f>
        <v>PASS</v>
      </c>
    </row>
    <row r="22" spans="2:22" s="37" customFormat="1" ht="16" customHeight="1">
      <c r="B22" s="42" t="s">
        <v>9</v>
      </c>
      <c r="C22" s="41">
        <f t="shared" ref="C22:K22" si="2">SUM(C18,C20:C21)</f>
        <v>-7122</v>
      </c>
      <c r="D22" s="41">
        <f t="shared" si="2"/>
        <v>-4587</v>
      </c>
      <c r="E22" s="41">
        <f t="shared" si="2"/>
        <v>-5102</v>
      </c>
      <c r="F22" s="41">
        <f t="shared" si="2"/>
        <v>-176</v>
      </c>
      <c r="G22" s="41">
        <f t="shared" si="2"/>
        <v>-16987</v>
      </c>
      <c r="H22" s="41">
        <f t="shared" si="2"/>
        <v>-49</v>
      </c>
      <c r="I22" s="41">
        <f t="shared" si="2"/>
        <v>0</v>
      </c>
      <c r="J22" s="41">
        <f t="shared" si="2"/>
        <v>-49</v>
      </c>
      <c r="K22" s="41">
        <f t="shared" si="2"/>
        <v>-17036</v>
      </c>
      <c r="M22" s="45">
        <v>-17036</v>
      </c>
      <c r="N22" s="45">
        <f>M22-K22</f>
        <v>0</v>
      </c>
      <c r="P22" s="41">
        <f>SUM(P18,P20:P21)</f>
        <v>-465</v>
      </c>
      <c r="Q22" s="41">
        <f>SUM(Q18,Q20:Q21)</f>
        <v>-16522</v>
      </c>
      <c r="R22" s="41">
        <f>SUM(R18,R20:R21)</f>
        <v>-16987</v>
      </c>
    </row>
    <row r="23" spans="2:22" s="37" customFormat="1" ht="12.75" customHeight="1"/>
    <row r="24" spans="2:22" s="37" customFormat="1" ht="16" customHeight="1">
      <c r="B24" s="42" t="s">
        <v>78</v>
      </c>
      <c r="C24" s="41">
        <f t="shared" ref="C24:K24" si="3">C22-C18</f>
        <v>-7122</v>
      </c>
      <c r="D24" s="41">
        <f t="shared" si="3"/>
        <v>-4587</v>
      </c>
      <c r="E24" s="41">
        <f t="shared" si="3"/>
        <v>-5102</v>
      </c>
      <c r="F24" s="41">
        <f t="shared" si="3"/>
        <v>-64</v>
      </c>
      <c r="G24" s="41">
        <f t="shared" si="3"/>
        <v>-16875</v>
      </c>
      <c r="H24" s="41">
        <f t="shared" si="3"/>
        <v>-49</v>
      </c>
      <c r="I24" s="41">
        <f t="shared" si="3"/>
        <v>0</v>
      </c>
      <c r="J24" s="41">
        <f t="shared" si="3"/>
        <v>-49</v>
      </c>
      <c r="K24" s="41">
        <f t="shared" si="3"/>
        <v>-16924</v>
      </c>
      <c r="P24" s="41">
        <f>P22-P18</f>
        <v>-465</v>
      </c>
      <c r="Q24" s="41">
        <f>Q22-Q18</f>
        <v>-16410</v>
      </c>
      <c r="R24" s="41">
        <f>R22-R18</f>
        <v>-16875</v>
      </c>
    </row>
    <row r="25" spans="2:22" s="37" customFormat="1" ht="12.75" customHeight="1"/>
    <row r="26" spans="2:22" s="37" customFormat="1" ht="16" customHeight="1">
      <c r="B26" s="43" t="s">
        <v>7</v>
      </c>
      <c r="C26" s="44">
        <f t="shared" ref="C26:K26" si="4">C13+C22</f>
        <v>9547</v>
      </c>
      <c r="D26" s="44">
        <f t="shared" si="4"/>
        <v>60967</v>
      </c>
      <c r="E26" s="44">
        <f t="shared" si="4"/>
        <v>60318</v>
      </c>
      <c r="F26" s="44">
        <f t="shared" si="4"/>
        <v>17641</v>
      </c>
      <c r="G26" s="44">
        <f t="shared" si="4"/>
        <v>148473</v>
      </c>
      <c r="H26" s="44">
        <f t="shared" si="4"/>
        <v>1542</v>
      </c>
      <c r="I26" s="44">
        <f t="shared" si="4"/>
        <v>0</v>
      </c>
      <c r="J26" s="44">
        <f t="shared" si="4"/>
        <v>1542</v>
      </c>
      <c r="K26" s="44">
        <f t="shared" si="4"/>
        <v>150015</v>
      </c>
      <c r="M26" s="45">
        <v>150015</v>
      </c>
      <c r="N26" s="45">
        <f>M26-K26</f>
        <v>0</v>
      </c>
      <c r="P26" s="44">
        <f>P13+P22</f>
        <v>100824</v>
      </c>
      <c r="Q26" s="44">
        <f>Q13+Q22</f>
        <v>47649</v>
      </c>
      <c r="R26" s="44">
        <f>R13+R22</f>
        <v>148473</v>
      </c>
    </row>
    <row r="27" spans="2:22" s="37" customFormat="1" ht="12.75" customHeight="1"/>
    <row r="28" spans="2:22" s="37" customFormat="1" ht="16" customHeight="1">
      <c r="B28" s="34" t="s">
        <v>58</v>
      </c>
    </row>
    <row r="29" spans="2:22" s="37" customFormat="1" ht="16" customHeight="1">
      <c r="B29" s="46" t="s">
        <v>90</v>
      </c>
      <c r="C29" s="47">
        <v>14297</v>
      </c>
      <c r="D29" s="47">
        <v>60660</v>
      </c>
      <c r="E29" s="47">
        <v>60621</v>
      </c>
      <c r="F29" s="47">
        <v>16526</v>
      </c>
      <c r="G29" s="47">
        <v>152104</v>
      </c>
      <c r="H29" s="47">
        <v>2059</v>
      </c>
      <c r="I29" s="47">
        <v>0</v>
      </c>
      <c r="J29" s="47">
        <v>2059</v>
      </c>
      <c r="K29" s="47">
        <v>154163</v>
      </c>
      <c r="P29" s="47">
        <v>92550</v>
      </c>
      <c r="Q29" s="47">
        <v>59554</v>
      </c>
      <c r="R29" s="47">
        <v>152104</v>
      </c>
    </row>
    <row r="30" spans="2:22" s="37" customFormat="1" ht="16" customHeight="1">
      <c r="B30" s="46" t="s">
        <v>91</v>
      </c>
      <c r="C30" s="47">
        <v>-1771</v>
      </c>
      <c r="D30" s="47">
        <v>-4828</v>
      </c>
      <c r="E30" s="47">
        <v>-3378</v>
      </c>
      <c r="F30" s="47">
        <v>-485</v>
      </c>
      <c r="G30" s="47">
        <v>-10462</v>
      </c>
      <c r="H30" s="47">
        <v>-92</v>
      </c>
      <c r="I30" s="47">
        <v>0</v>
      </c>
      <c r="J30" s="47">
        <v>-92</v>
      </c>
      <c r="K30" s="47">
        <v>-10554</v>
      </c>
      <c r="P30" s="47">
        <v>-480</v>
      </c>
      <c r="Q30" s="47">
        <v>-9982</v>
      </c>
      <c r="R30" s="47">
        <v>-10462</v>
      </c>
    </row>
    <row r="31" spans="2:22" s="37" customFormat="1" ht="16" customHeight="1">
      <c r="B31" s="46" t="s">
        <v>92</v>
      </c>
      <c r="C31" s="47">
        <v>12526</v>
      </c>
      <c r="D31" s="47">
        <v>55832</v>
      </c>
      <c r="E31" s="47">
        <v>57243</v>
      </c>
      <c r="F31" s="47">
        <v>16041</v>
      </c>
      <c r="G31" s="47">
        <v>141642</v>
      </c>
      <c r="H31" s="47">
        <v>1967</v>
      </c>
      <c r="I31" s="47">
        <v>0</v>
      </c>
      <c r="J31" s="47">
        <v>1967</v>
      </c>
      <c r="K31" s="47">
        <v>143609</v>
      </c>
      <c r="P31" s="47">
        <v>92070</v>
      </c>
      <c r="Q31" s="47">
        <v>49572</v>
      </c>
      <c r="R31" s="47">
        <v>141642</v>
      </c>
    </row>
    <row r="32" spans="2:22" s="1" customFormat="1" ht="12.75" customHeight="1">
      <c r="B32" s="16"/>
      <c r="C32" s="31">
        <v>2</v>
      </c>
      <c r="D32" s="31">
        <f t="shared" ref="D32:K32" si="5">C32+1</f>
        <v>3</v>
      </c>
      <c r="E32" s="31">
        <f t="shared" si="5"/>
        <v>4</v>
      </c>
      <c r="F32" s="31">
        <f t="shared" si="5"/>
        <v>5</v>
      </c>
      <c r="G32" s="31">
        <f t="shared" si="5"/>
        <v>6</v>
      </c>
      <c r="H32" s="31">
        <f t="shared" si="5"/>
        <v>7</v>
      </c>
      <c r="I32" s="31">
        <f t="shared" si="5"/>
        <v>8</v>
      </c>
      <c r="J32" s="31">
        <f t="shared" si="5"/>
        <v>9</v>
      </c>
      <c r="K32" s="31">
        <f t="shared" si="5"/>
        <v>10</v>
      </c>
      <c r="L32" s="17"/>
      <c r="M32" s="18"/>
      <c r="N32" s="19"/>
      <c r="O32" s="17"/>
      <c r="P32" s="31">
        <v>12</v>
      </c>
      <c r="Q32" s="31">
        <f>P32+1</f>
        <v>13</v>
      </c>
      <c r="R32" s="31">
        <f>Q32+1</f>
        <v>14</v>
      </c>
      <c r="S32" s="17"/>
      <c r="T32" s="20"/>
      <c r="U32" s="21"/>
      <c r="V32" s="21"/>
    </row>
    <row r="33" spans="2:19" s="1" customFormat="1" ht="18" customHeight="1">
      <c r="B33" s="22" t="s">
        <v>69</v>
      </c>
      <c r="C33" s="23"/>
      <c r="D33" s="23"/>
      <c r="E33" s="23"/>
      <c r="F33" s="23"/>
      <c r="G33" s="23"/>
      <c r="H33" s="23"/>
      <c r="I33" s="23"/>
      <c r="J33" s="23"/>
      <c r="K33" s="23"/>
      <c r="L33" s="23"/>
      <c r="O33" s="23"/>
      <c r="P33" s="23"/>
      <c r="Q33" s="23"/>
      <c r="R33" s="23"/>
      <c r="S33" s="23"/>
    </row>
    <row r="34" spans="2:19" s="1" customFormat="1" ht="6" customHeight="1">
      <c r="B34" s="24"/>
      <c r="C34" s="23"/>
      <c r="D34" s="23"/>
      <c r="E34" s="23"/>
      <c r="F34" s="23"/>
      <c r="G34" s="23"/>
      <c r="H34" s="23"/>
      <c r="I34" s="23"/>
      <c r="J34" s="23"/>
      <c r="K34" s="23"/>
      <c r="L34" s="23"/>
      <c r="M34" s="23"/>
      <c r="N34" s="29"/>
      <c r="O34" s="12"/>
    </row>
    <row r="35" spans="2:19" s="1" customFormat="1" ht="16" customHeight="1">
      <c r="B35" s="27" t="s">
        <v>71</v>
      </c>
      <c r="C35" s="28"/>
      <c r="D35" s="23"/>
      <c r="E35" s="23"/>
      <c r="F35" s="23"/>
      <c r="G35" s="23"/>
      <c r="H35" s="23"/>
      <c r="I35" s="23"/>
      <c r="J35" s="23"/>
      <c r="K35" s="23"/>
      <c r="L35" s="23"/>
      <c r="M35" s="26"/>
      <c r="N35" s="23"/>
      <c r="O35" s="23"/>
    </row>
    <row r="36" spans="2:19" s="37" customFormat="1" ht="16" customHeight="1">
      <c r="B36" s="38" t="s">
        <v>71</v>
      </c>
      <c r="C36" s="51">
        <v>145</v>
      </c>
      <c r="D36" s="51">
        <v>40</v>
      </c>
      <c r="E36" s="51">
        <v>135</v>
      </c>
      <c r="F36" s="40"/>
      <c r="G36" s="40"/>
      <c r="H36" s="40"/>
      <c r="I36" s="40"/>
      <c r="J36" s="40"/>
      <c r="K36" s="40"/>
      <c r="M36" s="57" t="s">
        <v>142</v>
      </c>
    </row>
    <row r="37" spans="2:19" s="1" customFormat="1" ht="6" customHeight="1">
      <c r="B37" s="24"/>
      <c r="C37" s="23"/>
      <c r="D37" s="23"/>
      <c r="E37" s="23"/>
      <c r="F37" s="23"/>
      <c r="G37" s="23"/>
      <c r="H37" s="23"/>
      <c r="I37" s="23"/>
      <c r="J37" s="23"/>
      <c r="K37" s="23"/>
      <c r="L37" s="23"/>
      <c r="M37" s="23"/>
      <c r="N37" s="29"/>
      <c r="O37" s="12"/>
    </row>
    <row r="38" spans="2:19" s="1" customFormat="1" ht="16" customHeight="1">
      <c r="B38" s="27" t="s">
        <v>84</v>
      </c>
      <c r="C38" s="28"/>
      <c r="D38" s="23"/>
      <c r="E38" s="23"/>
      <c r="F38" s="23"/>
      <c r="G38" s="23"/>
      <c r="H38" s="23"/>
      <c r="I38" s="23"/>
      <c r="J38" s="23"/>
      <c r="K38" s="23"/>
      <c r="L38" s="23"/>
      <c r="M38" s="26"/>
      <c r="N38" s="23"/>
      <c r="O38" s="23"/>
    </row>
    <row r="39" spans="2:19" s="37" customFormat="1" ht="16" customHeight="1">
      <c r="B39" s="38" t="s">
        <v>85</v>
      </c>
      <c r="C39" s="51">
        <v>3409</v>
      </c>
      <c r="D39" s="51">
        <v>37096</v>
      </c>
      <c r="E39" s="51">
        <v>35935</v>
      </c>
      <c r="F39" s="51">
        <v>6061</v>
      </c>
      <c r="G39" s="53">
        <f t="shared" ref="G39:G44" si="6">SUM(C39:F39)</f>
        <v>82501</v>
      </c>
      <c r="H39" s="51">
        <v>0</v>
      </c>
      <c r="I39" s="51">
        <v>0</v>
      </c>
      <c r="J39" s="53">
        <f>SUM(H39:I39)</f>
        <v>0</v>
      </c>
      <c r="K39" s="41">
        <f>G39+J39</f>
        <v>82501</v>
      </c>
      <c r="M39" s="54">
        <v>82501</v>
      </c>
      <c r="N39" s="54">
        <f>M39-K39</f>
        <v>0</v>
      </c>
    </row>
    <row r="40" spans="2:19" s="37" customFormat="1" ht="16" customHeight="1">
      <c r="B40" s="38" t="s">
        <v>88</v>
      </c>
      <c r="C40" s="51">
        <v>8034</v>
      </c>
      <c r="D40" s="51">
        <v>8002</v>
      </c>
      <c r="E40" s="51">
        <v>6044</v>
      </c>
      <c r="F40" s="51">
        <v>5417</v>
      </c>
      <c r="G40" s="53">
        <f t="shared" si="6"/>
        <v>27497</v>
      </c>
      <c r="H40" s="51">
        <v>914</v>
      </c>
      <c r="I40" s="51">
        <v>0</v>
      </c>
      <c r="J40" s="53">
        <f>SUM(H40:I40)</f>
        <v>914</v>
      </c>
      <c r="K40" s="41">
        <f>G40+J40</f>
        <v>28411</v>
      </c>
      <c r="M40" s="54">
        <v>28411</v>
      </c>
      <c r="N40" s="54">
        <f>M40-K40</f>
        <v>0</v>
      </c>
    </row>
    <row r="41" spans="2:19" s="37" customFormat="1" ht="16" customHeight="1">
      <c r="B41" s="38" t="s">
        <v>86</v>
      </c>
      <c r="C41" s="51">
        <v>109</v>
      </c>
      <c r="D41" s="51">
        <v>1856</v>
      </c>
      <c r="E41" s="51">
        <v>4228</v>
      </c>
      <c r="F41" s="51">
        <v>2331</v>
      </c>
      <c r="G41" s="53">
        <f t="shared" si="6"/>
        <v>8524</v>
      </c>
      <c r="H41" s="40"/>
      <c r="I41" s="40"/>
      <c r="J41" s="40"/>
      <c r="K41" s="41">
        <f>G41</f>
        <v>8524</v>
      </c>
    </row>
    <row r="42" spans="2:19" s="37" customFormat="1" ht="16" customHeight="1">
      <c r="B42" s="38" t="s">
        <v>62</v>
      </c>
      <c r="C42" s="51">
        <v>111</v>
      </c>
      <c r="D42" s="51">
        <v>2575</v>
      </c>
      <c r="E42" s="51">
        <v>1732</v>
      </c>
      <c r="F42" s="51">
        <v>19</v>
      </c>
      <c r="G42" s="53">
        <f t="shared" si="6"/>
        <v>4437</v>
      </c>
      <c r="H42" s="40"/>
      <c r="I42" s="40"/>
      <c r="J42" s="40"/>
      <c r="K42" s="41">
        <f>G42</f>
        <v>4437</v>
      </c>
    </row>
    <row r="43" spans="2:19" s="37" customFormat="1" ht="16" customHeight="1">
      <c r="B43" s="38" t="s">
        <v>63</v>
      </c>
      <c r="C43" s="51">
        <v>276</v>
      </c>
      <c r="D43" s="51">
        <v>2195</v>
      </c>
      <c r="E43" s="51">
        <v>1468</v>
      </c>
      <c r="F43" s="51">
        <v>13340</v>
      </c>
      <c r="G43" s="53">
        <f t="shared" si="6"/>
        <v>17279</v>
      </c>
      <c r="H43" s="40"/>
      <c r="I43" s="40"/>
      <c r="J43" s="40"/>
      <c r="K43" s="41">
        <f>G43</f>
        <v>17279</v>
      </c>
      <c r="M43" s="30" t="str">
        <f>IF(OR(SUM(C43:E43)&gt;P13, F43&gt;F13), "FAIL", "PASS")</f>
        <v>PASS</v>
      </c>
      <c r="N43" s="25"/>
    </row>
    <row r="44" spans="2:19" s="37" customFormat="1" ht="16" customHeight="1">
      <c r="B44" s="38" t="s">
        <v>64</v>
      </c>
      <c r="C44" s="51">
        <v>0</v>
      </c>
      <c r="D44" s="51">
        <v>124</v>
      </c>
      <c r="E44" s="51">
        <v>59</v>
      </c>
      <c r="F44" s="51">
        <v>0</v>
      </c>
      <c r="G44" s="53">
        <f t="shared" si="6"/>
        <v>183</v>
      </c>
      <c r="H44" s="40"/>
      <c r="I44" s="40"/>
      <c r="J44" s="40"/>
      <c r="K44" s="41">
        <f>G44</f>
        <v>183</v>
      </c>
      <c r="M44" s="62"/>
    </row>
    <row r="45" spans="2:19" s="1" customFormat="1" ht="6" customHeight="1">
      <c r="B45" s="24"/>
      <c r="C45" s="23"/>
      <c r="D45" s="23"/>
      <c r="E45" s="23"/>
      <c r="F45" s="23"/>
      <c r="G45" s="23"/>
      <c r="H45" s="23"/>
      <c r="I45" s="23"/>
      <c r="J45" s="23"/>
      <c r="K45" s="23"/>
      <c r="L45" s="23"/>
      <c r="M45" s="23"/>
      <c r="N45" s="29"/>
      <c r="O45" s="12"/>
    </row>
    <row r="46" spans="2:19" s="1" customFormat="1" ht="16" customHeight="1">
      <c r="B46" s="27" t="s">
        <v>45</v>
      </c>
      <c r="C46" s="28"/>
      <c r="D46" s="23"/>
      <c r="E46" s="23"/>
      <c r="F46" s="23"/>
      <c r="G46" s="23"/>
      <c r="H46" s="23"/>
      <c r="I46" s="23"/>
      <c r="J46" s="23"/>
      <c r="K46" s="23"/>
      <c r="L46" s="23"/>
      <c r="M46" s="26"/>
      <c r="N46" s="23"/>
      <c r="O46" s="23"/>
    </row>
    <row r="47" spans="2:19" s="37" customFormat="1" ht="16" customHeight="1">
      <c r="B47" s="38" t="s">
        <v>62</v>
      </c>
      <c r="C47" s="51">
        <v>-55</v>
      </c>
      <c r="D47" s="51">
        <v>-819</v>
      </c>
      <c r="E47" s="51">
        <v>-1447</v>
      </c>
      <c r="F47" s="51">
        <v>-14</v>
      </c>
      <c r="G47" s="53">
        <f>SUM(C47:F47)</f>
        <v>-2335</v>
      </c>
      <c r="H47" s="40"/>
      <c r="I47" s="40"/>
      <c r="J47" s="40"/>
      <c r="K47" s="41">
        <f>G47</f>
        <v>-2335</v>
      </c>
      <c r="M47" s="30" t="s">
        <v>142</v>
      </c>
      <c r="N47" s="25"/>
    </row>
    <row r="48" spans="2:19" s="1" customFormat="1" ht="6" customHeight="1">
      <c r="B48" s="24"/>
      <c r="C48" s="23"/>
      <c r="D48" s="23"/>
      <c r="E48" s="23"/>
      <c r="F48" s="23"/>
      <c r="G48" s="23"/>
      <c r="H48" s="23"/>
      <c r="I48" s="23"/>
      <c r="J48" s="23"/>
      <c r="K48" s="23"/>
      <c r="L48" s="23"/>
      <c r="M48" s="23"/>
      <c r="N48" s="29"/>
      <c r="O48" s="12"/>
    </row>
    <row r="49" spans="2:20" s="1" customFormat="1" ht="16" customHeight="1">
      <c r="B49" s="27" t="s">
        <v>65</v>
      </c>
      <c r="C49" s="28"/>
      <c r="D49" s="23"/>
      <c r="E49" s="23"/>
      <c r="F49" s="23"/>
      <c r="G49" s="23"/>
      <c r="H49" s="23"/>
      <c r="I49" s="23"/>
      <c r="J49" s="23"/>
      <c r="K49" s="23"/>
      <c r="L49" s="23"/>
      <c r="M49" s="26"/>
      <c r="N49" s="23"/>
      <c r="O49" s="23"/>
    </row>
    <row r="50" spans="2:20" s="37" customFormat="1" ht="16" customHeight="1">
      <c r="B50" s="38" t="s">
        <v>66</v>
      </c>
      <c r="C50" s="51">
        <v>0</v>
      </c>
      <c r="D50" s="51">
        <v>1239</v>
      </c>
      <c r="E50" s="51">
        <v>587</v>
      </c>
      <c r="F50" s="51">
        <v>0</v>
      </c>
      <c r="G50" s="53">
        <f>SUM(C50:F50)</f>
        <v>1826</v>
      </c>
      <c r="H50" s="40"/>
      <c r="I50" s="40"/>
      <c r="J50" s="40"/>
      <c r="K50" s="41">
        <f>G50</f>
        <v>1826</v>
      </c>
      <c r="M50" s="30" t="str">
        <f>IF(AND(G44&gt;0, G50=0), "FAIL", "PASS")</f>
        <v>PASS</v>
      </c>
    </row>
    <row r="51" spans="2:20" s="37" customFormat="1" ht="16" customHeight="1">
      <c r="B51" s="46" t="s">
        <v>72</v>
      </c>
      <c r="C51" s="63" t="e">
        <f>(C44*1000)/C50</f>
        <v>#DIV/0!</v>
      </c>
      <c r="D51" s="63">
        <f>(D44*1000)/D50</f>
        <v>100.08071025020178</v>
      </c>
      <c r="E51" s="63">
        <f>(E44*1000)/E50</f>
        <v>100.51107325383305</v>
      </c>
      <c r="F51" s="63" t="e">
        <f>(F44*1000)/F50</f>
        <v>#DIV/0!</v>
      </c>
      <c r="G51" s="64">
        <f>(G44*1000)/G50</f>
        <v>100.21905805038335</v>
      </c>
      <c r="H51" s="40"/>
      <c r="I51" s="40"/>
      <c r="J51" s="40"/>
      <c r="K51" s="66">
        <f>(K44*1000)/K50</f>
        <v>100.21905805038335</v>
      </c>
    </row>
    <row r="52" spans="2:20" s="37" customFormat="1" ht="16" customHeight="1">
      <c r="B52" s="38" t="s">
        <v>67</v>
      </c>
      <c r="C52" s="51">
        <v>51751</v>
      </c>
      <c r="D52" s="51">
        <v>594069</v>
      </c>
      <c r="E52" s="51">
        <v>56227</v>
      </c>
      <c r="F52" s="51">
        <v>1481</v>
      </c>
      <c r="G52" s="53">
        <f>SUM(C52:F52)</f>
        <v>703528</v>
      </c>
      <c r="H52" s="40"/>
      <c r="I52" s="40"/>
      <c r="J52" s="40"/>
      <c r="K52" s="41">
        <f>G52</f>
        <v>703528</v>
      </c>
    </row>
    <row r="53" spans="2:20" s="37" customFormat="1" ht="16" customHeight="1">
      <c r="B53" s="38" t="s">
        <v>87</v>
      </c>
      <c r="C53" s="51">
        <v>20965</v>
      </c>
      <c r="D53" s="51">
        <v>314109</v>
      </c>
      <c r="E53" s="51">
        <v>554785</v>
      </c>
      <c r="F53" s="51">
        <v>5352</v>
      </c>
      <c r="G53" s="53">
        <f>SUM(C53:F53)</f>
        <v>895211</v>
      </c>
      <c r="H53" s="40"/>
      <c r="I53" s="40"/>
      <c r="J53" s="40"/>
      <c r="K53" s="41">
        <f>G53</f>
        <v>895211</v>
      </c>
    </row>
    <row r="54" spans="2:20" s="37" customFormat="1" ht="16" customHeight="1">
      <c r="B54" s="52" t="s">
        <v>68</v>
      </c>
      <c r="C54" s="53">
        <f>SUM(C52:C53)</f>
        <v>72716</v>
      </c>
      <c r="D54" s="53">
        <f>SUM(D52:D53)</f>
        <v>908178</v>
      </c>
      <c r="E54" s="53">
        <f>SUM(E52:E53)</f>
        <v>611012</v>
      </c>
      <c r="F54" s="53">
        <f>SUM(F52:F53)</f>
        <v>6833</v>
      </c>
      <c r="G54" s="53">
        <f>SUM(G52:G53)</f>
        <v>1598739</v>
      </c>
      <c r="H54" s="40"/>
      <c r="I54" s="40"/>
      <c r="J54" s="40"/>
      <c r="K54" s="41">
        <f>SUM(K52:K53)</f>
        <v>1598739</v>
      </c>
      <c r="M54" s="30" t="str">
        <f>IF(AND(G42&gt;0, G54=0), "FAIL", "PASS")</f>
        <v>PASS</v>
      </c>
    </row>
    <row r="55" spans="2:20" s="37" customFormat="1" ht="16" customHeight="1">
      <c r="B55" s="46" t="s">
        <v>73</v>
      </c>
      <c r="C55" s="63">
        <f>(C42*1000)/C54</f>
        <v>1.5264866054238406</v>
      </c>
      <c r="D55" s="63">
        <f>(D42*1000)/D54</f>
        <v>2.8353472557141881</v>
      </c>
      <c r="E55" s="63">
        <f>(E42*1000)/E54</f>
        <v>2.8346415455015612</v>
      </c>
      <c r="F55" s="63">
        <f>(F42*1000)/F54</f>
        <v>2.7806234450460998</v>
      </c>
      <c r="G55" s="64">
        <f>(G42*1000)/G54</f>
        <v>2.7753122930009213</v>
      </c>
      <c r="H55" s="40"/>
      <c r="I55" s="40"/>
      <c r="J55" s="40"/>
      <c r="K55" s="66">
        <f>(K42*1000)/K54</f>
        <v>2.7753122930009213</v>
      </c>
    </row>
    <row r="56" spans="2:20" s="37" customFormat="1" ht="12.75" customHeight="1"/>
    <row r="57" spans="2:20" s="13" customFormat="1" ht="18" customHeight="1">
      <c r="B57" s="14" t="s">
        <v>8</v>
      </c>
      <c r="C57" s="15"/>
      <c r="D57" s="15"/>
      <c r="F57" s="15"/>
      <c r="M57" s="15"/>
      <c r="N57" s="15"/>
      <c r="P57" s="15"/>
      <c r="Q57" s="15"/>
      <c r="T57" s="15"/>
    </row>
    <row r="58" spans="2:20" s="10" customFormat="1" ht="16" customHeight="1">
      <c r="B58" s="91" t="s">
        <v>165</v>
      </c>
      <c r="C58" s="91"/>
      <c r="D58" s="91"/>
      <c r="E58" s="91"/>
      <c r="F58" s="91"/>
      <c r="G58" s="91"/>
      <c r="H58" s="91"/>
      <c r="I58" s="91"/>
      <c r="J58" s="91"/>
      <c r="K58" s="91"/>
      <c r="L58" s="48"/>
      <c r="M58" s="49"/>
      <c r="N58" s="49"/>
      <c r="O58" s="49"/>
      <c r="P58" s="49"/>
      <c r="Q58" s="49"/>
      <c r="S58" s="49"/>
      <c r="T58" s="49"/>
    </row>
    <row r="59" spans="2:20" s="10" customFormat="1" ht="16" customHeight="1">
      <c r="B59" s="91"/>
      <c r="C59" s="91"/>
      <c r="D59" s="91"/>
      <c r="E59" s="91"/>
      <c r="F59" s="91"/>
      <c r="G59" s="91"/>
      <c r="H59" s="91"/>
      <c r="I59" s="91"/>
      <c r="J59" s="91"/>
      <c r="K59" s="91"/>
      <c r="L59" s="49"/>
      <c r="M59" s="49"/>
      <c r="N59" s="49"/>
      <c r="O59" s="49"/>
      <c r="P59" s="49"/>
      <c r="Q59" s="49"/>
      <c r="S59" s="49"/>
      <c r="T59" s="49"/>
    </row>
    <row r="60" spans="2:20" s="10" customFormat="1" ht="16" customHeight="1">
      <c r="B60" s="91"/>
      <c r="C60" s="91"/>
      <c r="D60" s="91"/>
      <c r="E60" s="91"/>
      <c r="F60" s="91"/>
      <c r="G60" s="91"/>
      <c r="H60" s="91"/>
      <c r="I60" s="91"/>
      <c r="J60" s="91"/>
      <c r="K60" s="91"/>
      <c r="L60" s="49"/>
      <c r="M60" s="49"/>
      <c r="N60" s="49"/>
      <c r="O60" s="49"/>
      <c r="P60" s="49"/>
      <c r="Q60" s="49"/>
      <c r="S60" s="49"/>
      <c r="T60" s="49"/>
    </row>
    <row r="61" spans="2:20" s="10" customFormat="1" ht="16" customHeight="1">
      <c r="B61" s="91"/>
      <c r="C61" s="91"/>
      <c r="D61" s="91"/>
      <c r="E61" s="91"/>
      <c r="F61" s="91"/>
      <c r="G61" s="91"/>
      <c r="H61" s="91"/>
      <c r="I61" s="91"/>
      <c r="J61" s="91"/>
      <c r="K61" s="91"/>
      <c r="L61" s="49"/>
      <c r="M61" s="49"/>
      <c r="N61" s="49"/>
      <c r="O61" s="49"/>
      <c r="P61" s="49"/>
      <c r="Q61" s="49"/>
      <c r="S61" s="49"/>
      <c r="T61" s="49"/>
    </row>
    <row r="62" spans="2:20" s="10" customFormat="1" ht="16" customHeight="1">
      <c r="B62" s="91"/>
      <c r="C62" s="91"/>
      <c r="D62" s="91"/>
      <c r="E62" s="91"/>
      <c r="F62" s="91"/>
      <c r="G62" s="91"/>
      <c r="H62" s="91"/>
      <c r="I62" s="91"/>
      <c r="J62" s="91"/>
      <c r="K62" s="91"/>
      <c r="L62" s="49"/>
      <c r="M62" s="49"/>
      <c r="N62" s="49"/>
      <c r="O62" s="49"/>
      <c r="P62" s="49"/>
      <c r="Q62" s="49"/>
      <c r="S62" s="49"/>
      <c r="T62" s="49"/>
    </row>
    <row r="63" spans="2:20" s="10" customFormat="1" ht="16" customHeight="1">
      <c r="B63" s="91"/>
      <c r="C63" s="91"/>
      <c r="D63" s="91"/>
      <c r="E63" s="91"/>
      <c r="F63" s="91"/>
      <c r="G63" s="91"/>
      <c r="H63" s="91"/>
      <c r="I63" s="91"/>
      <c r="J63" s="91"/>
      <c r="K63" s="91"/>
      <c r="L63" s="49"/>
      <c r="M63" s="49"/>
      <c r="N63" s="49"/>
      <c r="O63" s="49"/>
      <c r="P63" s="49"/>
      <c r="Q63" s="49"/>
      <c r="S63" s="49"/>
      <c r="T63" s="49"/>
    </row>
    <row r="64" spans="2:20" s="10" customFormat="1" ht="16" customHeight="1">
      <c r="B64" s="91"/>
      <c r="C64" s="91"/>
      <c r="D64" s="91"/>
      <c r="E64" s="91"/>
      <c r="F64" s="91"/>
      <c r="G64" s="91"/>
      <c r="H64" s="91"/>
      <c r="I64" s="91"/>
      <c r="J64" s="91"/>
      <c r="K64" s="91"/>
      <c r="L64" s="49"/>
      <c r="M64" s="49"/>
      <c r="N64" s="49"/>
      <c r="O64" s="49"/>
      <c r="P64" s="49"/>
      <c r="Q64" s="49"/>
      <c r="S64" s="49"/>
      <c r="T64" s="49"/>
    </row>
    <row r="65" spans="2:20" s="10" customFormat="1" ht="16" customHeight="1">
      <c r="B65" s="91"/>
      <c r="C65" s="91"/>
      <c r="D65" s="91"/>
      <c r="E65" s="91"/>
      <c r="F65" s="91"/>
      <c r="G65" s="91"/>
      <c r="H65" s="91"/>
      <c r="I65" s="91"/>
      <c r="J65" s="91"/>
      <c r="K65" s="91"/>
      <c r="L65" s="49"/>
      <c r="M65" s="49"/>
      <c r="N65" s="49"/>
      <c r="O65" s="49"/>
      <c r="P65" s="49"/>
      <c r="Q65" s="49"/>
      <c r="S65" s="49"/>
      <c r="T65" s="49"/>
    </row>
    <row r="66" spans="2:20" s="10" customFormat="1" ht="16" customHeight="1">
      <c r="B66" s="91"/>
      <c r="C66" s="91"/>
      <c r="D66" s="91"/>
      <c r="E66" s="91"/>
      <c r="F66" s="91"/>
      <c r="G66" s="91"/>
      <c r="H66" s="91"/>
      <c r="I66" s="91"/>
      <c r="J66" s="91"/>
      <c r="K66" s="91"/>
      <c r="L66" s="49"/>
      <c r="M66" s="49"/>
      <c r="N66" s="49"/>
      <c r="O66" s="49"/>
      <c r="P66" s="49"/>
      <c r="Q66" s="49"/>
      <c r="S66" s="49"/>
      <c r="T66" s="49"/>
    </row>
    <row r="67" spans="2:20" s="10" customFormat="1" ht="16" customHeight="1">
      <c r="B67" s="91"/>
      <c r="C67" s="91"/>
      <c r="D67" s="91"/>
      <c r="E67" s="91"/>
      <c r="F67" s="91"/>
      <c r="G67" s="91"/>
      <c r="H67" s="91"/>
      <c r="I67" s="91"/>
      <c r="J67" s="91"/>
      <c r="K67" s="91"/>
      <c r="L67" s="49"/>
      <c r="M67" s="49"/>
      <c r="N67" s="49"/>
      <c r="O67" s="49"/>
      <c r="P67" s="49"/>
      <c r="Q67" s="49"/>
      <c r="S67" s="49"/>
      <c r="T67" s="49"/>
    </row>
    <row r="68" spans="2:20" s="10" customFormat="1" ht="16" customHeight="1">
      <c r="B68" s="91"/>
      <c r="C68" s="91"/>
      <c r="D68" s="91"/>
      <c r="E68" s="91"/>
      <c r="F68" s="91"/>
      <c r="G68" s="91"/>
      <c r="H68" s="91"/>
      <c r="I68" s="91"/>
      <c r="J68" s="91"/>
      <c r="K68" s="91"/>
      <c r="L68" s="49"/>
      <c r="M68" s="49"/>
      <c r="N68" s="49"/>
      <c r="O68" s="49"/>
      <c r="P68" s="49"/>
      <c r="Q68" s="49"/>
      <c r="S68" s="49"/>
      <c r="T68" s="49"/>
    </row>
    <row r="69" spans="2:20" s="10" customFormat="1" ht="16" customHeight="1">
      <c r="B69" s="91"/>
      <c r="C69" s="91"/>
      <c r="D69" s="91"/>
      <c r="E69" s="91"/>
      <c r="F69" s="91"/>
      <c r="G69" s="91"/>
      <c r="H69" s="91"/>
      <c r="I69" s="91"/>
      <c r="J69" s="91"/>
      <c r="K69" s="91"/>
      <c r="L69" s="48"/>
      <c r="M69" s="49"/>
      <c r="N69" s="49"/>
      <c r="O69" s="49"/>
      <c r="P69" s="49"/>
      <c r="Q69" s="49"/>
      <c r="S69" s="49"/>
      <c r="T69" s="49"/>
    </row>
    <row r="70" spans="2:20">
      <c r="N70" s="50"/>
      <c r="P70" s="50"/>
      <c r="T70" s="50"/>
    </row>
  </sheetData>
  <mergeCells count="13">
    <mergeCell ref="R6:R7"/>
    <mergeCell ref="T6:T7"/>
    <mergeCell ref="C1:D1"/>
    <mergeCell ref="C3:D3"/>
    <mergeCell ref="F3:G3"/>
    <mergeCell ref="C6:G6"/>
    <mergeCell ref="H6:J6"/>
    <mergeCell ref="K6:K7"/>
    <mergeCell ref="B58:K69"/>
    <mergeCell ref="M6:M7"/>
    <mergeCell ref="N6:N7"/>
    <mergeCell ref="P6:P7"/>
    <mergeCell ref="Q6:Q7"/>
  </mergeCells>
  <conditionalFormatting sqref="C3:E3">
    <cfRule type="expression" dxfId="71" priority="2">
      <formula>$E$3&lt;&gt;0</formula>
    </cfRule>
  </conditionalFormatting>
  <conditionalFormatting sqref="C29:K29 P29:R29">
    <cfRule type="expression" dxfId="70" priority="5">
      <formula>AND(ABS(C13-C29)&gt;500, ABS((C13-C29)/C29)&gt;0.1)</formula>
    </cfRule>
  </conditionalFormatting>
  <conditionalFormatting sqref="C30:K30 P30:R30">
    <cfRule type="expression" dxfId="69" priority="6">
      <formula>AND(ABS(C22-C30)&gt;500, ABS((C22-C30)/C30)&gt;0.1)</formula>
    </cfRule>
  </conditionalFormatting>
  <conditionalFormatting sqref="C31:K31 P31:R31">
    <cfRule type="expression" dxfId="68" priority="7">
      <formula>AND(ABS(C26-C31)&gt;500, ABS((C26-C31)/C31)&gt;0.1)</formula>
    </cfRule>
  </conditionalFormatting>
  <conditionalFormatting sqref="M9:N9 M11:N13 M18:N18 M20:N22 M26:N26 M39:N40">
    <cfRule type="expression" dxfId="67" priority="4">
      <formula>$N9&lt;&gt;0</formula>
    </cfRule>
  </conditionalFormatting>
  <conditionalFormatting sqref="M6:N7">
    <cfRule type="expression" dxfId="66" priority="3">
      <formula>SUM($N$9:$N$40)&lt;&gt;0</formula>
    </cfRule>
  </conditionalFormatting>
  <conditionalFormatting sqref="T9 T11:T12 T18 T20:T21 M36 M43 M47 M50 M54">
    <cfRule type="cellIs" dxfId="65" priority="8" operator="equal">
      <formula>"FAIL"</formula>
    </cfRule>
  </conditionalFormatting>
  <conditionalFormatting sqref="C9:F9 H9:I9 P9:Q9 C11:F12 H11:I12 P11:Q12 C18:F18 C20:F21 H18:I18 H20:I21 P18:Q18 P20:Q21 C36:E36 C39:F44 H39:I40 C47:F47 C50:F50 C52:F53">
    <cfRule type="expression" dxfId="64" priority="1">
      <formula>VLOOKUP($B$3,#REF!, 7, FALSE)="No"</formula>
    </cfRule>
  </conditionalFormatting>
  <dataValidations count="4">
    <dataValidation type="list" allowBlank="1" showInputMessage="1" showErrorMessage="1" sqref="H3" xr:uid="{00000000-0002-0000-1A00-000000000000}">
      <formula1>#REF!</formula1>
    </dataValidation>
    <dataValidation type="whole" errorStyle="warning" operator="greaterThanOrEqual" allowBlank="1" showErrorMessage="1" errorTitle="WARNING" error="This figure must be entered as a positive whole number. Please ensure the figure you have entered is correct." sqref="C50:F50 C52:F53" xr:uid="{00000000-0002-0000-1A00-000001000000}">
      <formula1>0</formula1>
    </dataValidation>
    <dataValidation type="whole" errorStyle="warning" operator="lessThanOrEqual" allowBlank="1" showErrorMessage="1" errorTitle="WARNING: Check signage" error="Income must be entered as a negative whole number. Please ensure that the figure you have entered is correct." sqref="C11:F11 H11:I11 P11:Q11 C18:F18 H18:I18 P18:Q18 C20:F21 H20:I21 P20:Q21 C47:F47" xr:uid="{00000000-0002-0000-1A00-000002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F9 H9:I9 P9:Q9 C12:F12 H12:I12 P12:Q12 C36:E36 C39:F44 H39:I40" xr:uid="{00000000-0002-0000-1A00-000003000000}">
      <formula1>0</formula1>
    </dataValidation>
  </dataValidations>
  <pageMargins left="0.7" right="0.7" top="0.75" bottom="0.75" header="0.3" footer="0.3"/>
  <pageSetup paperSize="9" scale="53" fitToHeight="0" orientation="landscape" r:id="rId1"/>
  <rowBreaks count="1" manualBreakCount="1">
    <brk id="56" max="19"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tabColor rgb="FF8DB4E2"/>
    <pageSetUpPr fitToPage="1"/>
  </sheetPr>
  <dimension ref="B1:V70"/>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4" customWidth="1"/>
    <col min="2" max="2" width="53.453125" style="34" customWidth="1"/>
    <col min="3" max="4" width="13.453125" style="34" customWidth="1"/>
    <col min="5" max="5" width="12.81640625" style="34" customWidth="1"/>
    <col min="6" max="6" width="10.7265625" style="34" customWidth="1"/>
    <col min="7" max="7" width="11.1796875" style="34" customWidth="1"/>
    <col min="8" max="9" width="12.453125" style="34" customWidth="1"/>
    <col min="10" max="10" width="13" style="34" customWidth="1"/>
    <col min="11" max="11" width="13.26953125" style="34" customWidth="1"/>
    <col min="12" max="12" width="3.26953125" style="34" customWidth="1"/>
    <col min="13" max="14" width="10.81640625" style="34" customWidth="1"/>
    <col min="15" max="15" width="3.26953125" style="34" customWidth="1"/>
    <col min="16" max="17" width="11.1796875" style="34" customWidth="1"/>
    <col min="18" max="18" width="10" style="34" customWidth="1"/>
    <col min="19" max="19" width="3.26953125" style="34" customWidth="1"/>
    <col min="20" max="20" width="10.81640625" style="34" customWidth="1"/>
    <col min="21" max="16384" width="9.1796875" style="34"/>
  </cols>
  <sheetData>
    <row r="1" spans="2:20" s="1" customFormat="1" ht="20.149999999999999" customHeight="1">
      <c r="B1" s="2" t="s">
        <v>0</v>
      </c>
      <c r="C1" s="99"/>
      <c r="D1" s="99"/>
      <c r="F1" s="11"/>
      <c r="G1" s="11"/>
      <c r="H1" s="11"/>
      <c r="I1" s="11"/>
      <c r="J1" s="11"/>
    </row>
    <row r="2" spans="2:20" s="1" customFormat="1" ht="20.149999999999999" customHeight="1">
      <c r="B2" s="2" t="s">
        <v>89</v>
      </c>
    </row>
    <row r="3" spans="2:20" s="1" customFormat="1" ht="20.149999999999999" customHeight="1">
      <c r="B3" s="3" t="s">
        <v>35</v>
      </c>
      <c r="C3" s="100" t="s">
        <v>1</v>
      </c>
      <c r="D3" s="100"/>
      <c r="E3" s="4">
        <f>COUNT(N9:N40)-COUNTIF(N9:N40,"=0")+COUNTIF(T9:T21,"FAIL")+COUNTIF(M36:M54,"FAIL")</f>
        <v>0</v>
      </c>
      <c r="F3" s="101" t="s">
        <v>2</v>
      </c>
      <c r="G3" s="101"/>
      <c r="H3" s="5" t="s">
        <v>3</v>
      </c>
    </row>
    <row r="4" spans="2:20" s="6" customFormat="1" ht="12.75" customHeight="1">
      <c r="B4" s="7"/>
      <c r="C4" s="8"/>
      <c r="K4" s="9"/>
      <c r="L4" s="9"/>
      <c r="O4" s="9"/>
      <c r="P4" s="9"/>
      <c r="Q4" s="9"/>
      <c r="S4" s="9"/>
    </row>
    <row r="5" spans="2:20" s="6" customFormat="1" ht="12.75" customHeight="1">
      <c r="B5" s="7"/>
      <c r="C5" s="8"/>
      <c r="K5" s="9" t="s">
        <v>4</v>
      </c>
      <c r="L5" s="9"/>
      <c r="O5" s="9"/>
      <c r="P5" s="9"/>
      <c r="Q5" s="9"/>
      <c r="S5" s="9"/>
    </row>
    <row r="6" spans="2:20" ht="18" customHeight="1">
      <c r="B6" s="32" t="s">
        <v>12</v>
      </c>
      <c r="C6" s="102" t="s">
        <v>47</v>
      </c>
      <c r="D6" s="103"/>
      <c r="E6" s="103"/>
      <c r="F6" s="103"/>
      <c r="G6" s="104"/>
      <c r="H6" s="105" t="s">
        <v>48</v>
      </c>
      <c r="I6" s="106"/>
      <c r="J6" s="107"/>
      <c r="K6" s="97" t="s">
        <v>49</v>
      </c>
      <c r="L6" s="33"/>
      <c r="M6" s="92" t="s">
        <v>43</v>
      </c>
      <c r="N6" s="92" t="s">
        <v>5</v>
      </c>
      <c r="O6" s="33"/>
      <c r="P6" s="93" t="s">
        <v>59</v>
      </c>
      <c r="Q6" s="95" t="s">
        <v>60</v>
      </c>
      <c r="R6" s="97" t="s">
        <v>54</v>
      </c>
      <c r="S6" s="33"/>
      <c r="T6" s="92" t="s">
        <v>61</v>
      </c>
    </row>
    <row r="7" spans="2:20" ht="51" customHeight="1">
      <c r="B7" s="35" t="s">
        <v>13</v>
      </c>
      <c r="C7" s="68" t="s">
        <v>50</v>
      </c>
      <c r="D7" s="68" t="s">
        <v>51</v>
      </c>
      <c r="E7" s="68" t="s">
        <v>52</v>
      </c>
      <c r="F7" s="68" t="s">
        <v>53</v>
      </c>
      <c r="G7" s="67" t="s">
        <v>54</v>
      </c>
      <c r="H7" s="68" t="s">
        <v>55</v>
      </c>
      <c r="I7" s="68" t="s">
        <v>56</v>
      </c>
      <c r="J7" s="67" t="s">
        <v>57</v>
      </c>
      <c r="K7" s="108"/>
      <c r="L7" s="33"/>
      <c r="M7" s="92"/>
      <c r="N7" s="92"/>
      <c r="O7" s="33"/>
      <c r="P7" s="94"/>
      <c r="Q7" s="96"/>
      <c r="R7" s="98"/>
      <c r="S7" s="33"/>
      <c r="T7" s="92"/>
    </row>
    <row r="8" spans="2:20" s="37" customFormat="1" ht="16" customHeight="1">
      <c r="B8" s="36" t="s">
        <v>46</v>
      </c>
    </row>
    <row r="9" spans="2:20" s="37" customFormat="1" ht="16" customHeight="1">
      <c r="B9" s="38" t="s">
        <v>44</v>
      </c>
      <c r="C9" s="51">
        <v>1121</v>
      </c>
      <c r="D9" s="51">
        <v>2941</v>
      </c>
      <c r="E9" s="51">
        <v>2883</v>
      </c>
      <c r="F9" s="51">
        <v>2198</v>
      </c>
      <c r="G9" s="53">
        <f>SUM(C9:F9)</f>
        <v>9143</v>
      </c>
      <c r="H9" s="51">
        <v>571</v>
      </c>
      <c r="I9" s="51">
        <v>0</v>
      </c>
      <c r="J9" s="53">
        <f>SUM(H9:I9)</f>
        <v>571</v>
      </c>
      <c r="K9" s="41">
        <f>SUM(G9,J9)</f>
        <v>9714</v>
      </c>
      <c r="M9" s="54">
        <v>9714</v>
      </c>
      <c r="N9" s="54">
        <f>M9-K9</f>
        <v>0</v>
      </c>
      <c r="P9" s="51">
        <v>0</v>
      </c>
      <c r="Q9" s="51">
        <v>9143</v>
      </c>
      <c r="R9" s="41">
        <f>SUM(P9:Q9)</f>
        <v>9143</v>
      </c>
      <c r="T9" s="57" t="str">
        <f>IF(R9=G9, "PASS", "FAIL")</f>
        <v>PASS</v>
      </c>
    </row>
    <row r="10" spans="2:20" s="37" customFormat="1" ht="16" customHeight="1">
      <c r="B10" s="38" t="s">
        <v>83</v>
      </c>
      <c r="C10" s="40"/>
      <c r="D10" s="40"/>
      <c r="E10" s="40"/>
      <c r="F10" s="40"/>
      <c r="G10" s="40"/>
      <c r="H10" s="40"/>
      <c r="I10" s="40"/>
      <c r="J10" s="40"/>
      <c r="K10" s="40"/>
      <c r="M10" s="55"/>
      <c r="N10" s="56"/>
      <c r="P10" s="40"/>
      <c r="Q10" s="40"/>
      <c r="R10" s="39"/>
      <c r="T10" s="60"/>
    </row>
    <row r="11" spans="2:20" s="37" customFormat="1" ht="16" customHeight="1">
      <c r="B11" s="38" t="s">
        <v>79</v>
      </c>
      <c r="C11" s="51">
        <v>-163</v>
      </c>
      <c r="D11" s="51">
        <v>-385</v>
      </c>
      <c r="E11" s="51">
        <v>-114</v>
      </c>
      <c r="F11" s="51">
        <v>-26</v>
      </c>
      <c r="G11" s="53">
        <f>SUM(C11:F11)</f>
        <v>-688</v>
      </c>
      <c r="H11" s="51">
        <v>-10</v>
      </c>
      <c r="I11" s="51">
        <v>0</v>
      </c>
      <c r="J11" s="53">
        <f>SUM(H11:I11)</f>
        <v>-10</v>
      </c>
      <c r="K11" s="41">
        <f>SUM(G11,J11)</f>
        <v>-698</v>
      </c>
      <c r="M11" s="54">
        <v>-698</v>
      </c>
      <c r="N11" s="54">
        <f>M11-K11</f>
        <v>0</v>
      </c>
      <c r="P11" s="51">
        <v>0</v>
      </c>
      <c r="Q11" s="51">
        <v>-688</v>
      </c>
      <c r="R11" s="41">
        <f>SUM(P11:Q11)</f>
        <v>-688</v>
      </c>
      <c r="T11" s="57" t="str">
        <f>IF(R11=G11, "PASS", "FAIL")</f>
        <v>PASS</v>
      </c>
    </row>
    <row r="12" spans="2:20" s="37" customFormat="1" ht="16" customHeight="1">
      <c r="B12" s="38" t="s">
        <v>80</v>
      </c>
      <c r="C12" s="51">
        <v>21349</v>
      </c>
      <c r="D12" s="51">
        <v>70689</v>
      </c>
      <c r="E12" s="51">
        <v>68062</v>
      </c>
      <c r="F12" s="51">
        <v>22052</v>
      </c>
      <c r="G12" s="53">
        <f>SUM(C12:F12)</f>
        <v>182152</v>
      </c>
      <c r="H12" s="51">
        <v>1716</v>
      </c>
      <c r="I12" s="51">
        <v>0</v>
      </c>
      <c r="J12" s="53">
        <f>SUM(H12:I12)</f>
        <v>1716</v>
      </c>
      <c r="K12" s="41">
        <f>SUM(G12,J12)</f>
        <v>183868</v>
      </c>
      <c r="M12" s="54">
        <f>M13-SUM(M9,M11)</f>
        <v>183868</v>
      </c>
      <c r="N12" s="54">
        <f>M12-K12</f>
        <v>0</v>
      </c>
      <c r="P12" s="51">
        <v>66565</v>
      </c>
      <c r="Q12" s="51">
        <v>115587</v>
      </c>
      <c r="R12" s="41">
        <f>SUM(P12:Q12)</f>
        <v>182152</v>
      </c>
      <c r="T12" s="57" t="str">
        <f>IF(R12=G12, "PASS", "FAIL")</f>
        <v>PASS</v>
      </c>
    </row>
    <row r="13" spans="2:20" s="37" customFormat="1" ht="16" customHeight="1">
      <c r="B13" s="42" t="s">
        <v>6</v>
      </c>
      <c r="C13" s="41">
        <f t="shared" ref="C13:K13" si="0">SUM(C9,C11:C12)</f>
        <v>22307</v>
      </c>
      <c r="D13" s="41">
        <f t="shared" si="0"/>
        <v>73245</v>
      </c>
      <c r="E13" s="41">
        <f t="shared" si="0"/>
        <v>70831</v>
      </c>
      <c r="F13" s="41">
        <f t="shared" si="0"/>
        <v>24224</v>
      </c>
      <c r="G13" s="41">
        <f t="shared" si="0"/>
        <v>190607</v>
      </c>
      <c r="H13" s="41">
        <f t="shared" si="0"/>
        <v>2277</v>
      </c>
      <c r="I13" s="41">
        <f t="shared" si="0"/>
        <v>0</v>
      </c>
      <c r="J13" s="41">
        <f t="shared" si="0"/>
        <v>2277</v>
      </c>
      <c r="K13" s="41">
        <f t="shared" si="0"/>
        <v>192884</v>
      </c>
      <c r="M13" s="45">
        <v>192884</v>
      </c>
      <c r="N13" s="45">
        <f>M13-K13</f>
        <v>0</v>
      </c>
      <c r="P13" s="41">
        <f>SUM(P9,P11:P12)</f>
        <v>66565</v>
      </c>
      <c r="Q13" s="41">
        <f>SUM(Q9,Q11:Q12)</f>
        <v>124042</v>
      </c>
      <c r="R13" s="41">
        <f>SUM(R9,R11:R12)</f>
        <v>190607</v>
      </c>
    </row>
    <row r="14" spans="2:20" s="37" customFormat="1" ht="12.75" customHeight="1"/>
    <row r="15" spans="2:20" s="37" customFormat="1" ht="16" customHeight="1">
      <c r="B15" s="42" t="s">
        <v>81</v>
      </c>
      <c r="C15" s="41">
        <f t="shared" ref="C15:K15" si="1">C13+C18</f>
        <v>22305</v>
      </c>
      <c r="D15" s="41">
        <f t="shared" si="1"/>
        <v>73087</v>
      </c>
      <c r="E15" s="41">
        <f t="shared" si="1"/>
        <v>70774</v>
      </c>
      <c r="F15" s="41">
        <f t="shared" si="1"/>
        <v>23971</v>
      </c>
      <c r="G15" s="41">
        <f t="shared" si="1"/>
        <v>190137</v>
      </c>
      <c r="H15" s="41">
        <f t="shared" si="1"/>
        <v>2277</v>
      </c>
      <c r="I15" s="41">
        <f t="shared" si="1"/>
        <v>0</v>
      </c>
      <c r="J15" s="41">
        <f t="shared" si="1"/>
        <v>2277</v>
      </c>
      <c r="K15" s="41">
        <f t="shared" si="1"/>
        <v>192414</v>
      </c>
      <c r="P15" s="41">
        <f>P13+P18</f>
        <v>66565</v>
      </c>
      <c r="Q15" s="41">
        <f>Q13+Q18</f>
        <v>123572</v>
      </c>
      <c r="R15" s="41">
        <f>R13+R18</f>
        <v>190137</v>
      </c>
    </row>
    <row r="16" spans="2:20" s="37" customFormat="1" ht="12.75" customHeight="1"/>
    <row r="17" spans="2:22" s="37" customFormat="1" ht="16" customHeight="1">
      <c r="B17" s="36" t="s">
        <v>45</v>
      </c>
    </row>
    <row r="18" spans="2:22" s="37" customFormat="1" ht="16" customHeight="1">
      <c r="B18" s="38" t="s">
        <v>76</v>
      </c>
      <c r="C18" s="51">
        <v>-2</v>
      </c>
      <c r="D18" s="51">
        <v>-158</v>
      </c>
      <c r="E18" s="51">
        <v>-57</v>
      </c>
      <c r="F18" s="51">
        <v>-253</v>
      </c>
      <c r="G18" s="53">
        <f>SUM(C18:F18)</f>
        <v>-470</v>
      </c>
      <c r="H18" s="51">
        <v>0</v>
      </c>
      <c r="I18" s="51">
        <v>0</v>
      </c>
      <c r="J18" s="53">
        <f>SUM(H18:I18)</f>
        <v>0</v>
      </c>
      <c r="K18" s="41">
        <f>SUM(G18,J18)</f>
        <v>-470</v>
      </c>
      <c r="M18" s="54">
        <v>-470</v>
      </c>
      <c r="N18" s="54">
        <f>M18-K18</f>
        <v>0</v>
      </c>
      <c r="P18" s="51">
        <v>0</v>
      </c>
      <c r="Q18" s="51">
        <v>-470</v>
      </c>
      <c r="R18" s="41">
        <f>SUM(P18:Q18)</f>
        <v>-470</v>
      </c>
      <c r="T18" s="57" t="str">
        <f>IF(R18=G18, "PASS", "FAIL")</f>
        <v>PASS</v>
      </c>
    </row>
    <row r="19" spans="2:22" s="37" customFormat="1" ht="16" customHeight="1">
      <c r="B19" s="65" t="s">
        <v>77</v>
      </c>
      <c r="C19" s="40"/>
      <c r="D19" s="40"/>
      <c r="E19" s="40"/>
      <c r="F19" s="40"/>
      <c r="G19" s="40"/>
      <c r="H19" s="40"/>
      <c r="I19" s="40"/>
      <c r="J19" s="40"/>
      <c r="K19" s="39"/>
      <c r="M19" s="55"/>
      <c r="N19" s="55"/>
      <c r="P19" s="40"/>
      <c r="Q19" s="40"/>
      <c r="R19" s="39"/>
      <c r="T19" s="61"/>
    </row>
    <row r="20" spans="2:22" s="37" customFormat="1" ht="16" customHeight="1">
      <c r="B20" s="38" t="s">
        <v>70</v>
      </c>
      <c r="C20" s="51">
        <v>0</v>
      </c>
      <c r="D20" s="51">
        <v>0</v>
      </c>
      <c r="E20" s="51">
        <v>0</v>
      </c>
      <c r="F20" s="51">
        <v>0</v>
      </c>
      <c r="G20" s="53">
        <f>SUM(C20:F20)</f>
        <v>0</v>
      </c>
      <c r="H20" s="51">
        <v>0</v>
      </c>
      <c r="I20" s="51">
        <v>0</v>
      </c>
      <c r="J20" s="53">
        <f>SUM(H20:I20)</f>
        <v>0</v>
      </c>
      <c r="K20" s="41">
        <f>SUM(G20,J20)</f>
        <v>0</v>
      </c>
      <c r="M20" s="54">
        <v>0</v>
      </c>
      <c r="N20" s="54">
        <f>M20-K20</f>
        <v>0</v>
      </c>
      <c r="P20" s="51">
        <v>0</v>
      </c>
      <c r="Q20" s="51">
        <v>0</v>
      </c>
      <c r="R20" s="41">
        <f>SUM(P20:Q20)</f>
        <v>0</v>
      </c>
      <c r="T20" s="57" t="str">
        <f>IF(R20=G20, "PASS", "FAIL")</f>
        <v>PASS</v>
      </c>
    </row>
    <row r="21" spans="2:22" s="37" customFormat="1" ht="16" customHeight="1">
      <c r="B21" s="38" t="s">
        <v>82</v>
      </c>
      <c r="C21" s="51">
        <v>-12085</v>
      </c>
      <c r="D21" s="51">
        <v>-6140</v>
      </c>
      <c r="E21" s="51">
        <v>-5764</v>
      </c>
      <c r="F21" s="51">
        <v>-741</v>
      </c>
      <c r="G21" s="53">
        <f>SUM(C21:F21)</f>
        <v>-24730</v>
      </c>
      <c r="H21" s="51">
        <v>-351</v>
      </c>
      <c r="I21" s="51">
        <v>0</v>
      </c>
      <c r="J21" s="53">
        <f>SUM(H21:I21)</f>
        <v>-351</v>
      </c>
      <c r="K21" s="41">
        <f>SUM(G21,J21)</f>
        <v>-25081</v>
      </c>
      <c r="M21" s="54">
        <f>M22-M18-M20</f>
        <v>-25081</v>
      </c>
      <c r="N21" s="54">
        <f>M21-K21</f>
        <v>0</v>
      </c>
      <c r="P21" s="51">
        <v>0</v>
      </c>
      <c r="Q21" s="51">
        <v>-24730</v>
      </c>
      <c r="R21" s="41">
        <f>SUM(P21:Q21)</f>
        <v>-24730</v>
      </c>
      <c r="T21" s="57" t="str">
        <f>IF(R21=G21, "PASS", "FAIL")</f>
        <v>PASS</v>
      </c>
    </row>
    <row r="22" spans="2:22" s="37" customFormat="1" ht="16" customHeight="1">
      <c r="B22" s="42" t="s">
        <v>9</v>
      </c>
      <c r="C22" s="41">
        <f t="shared" ref="C22:K22" si="2">SUM(C18,C20:C21)</f>
        <v>-12087</v>
      </c>
      <c r="D22" s="41">
        <f t="shared" si="2"/>
        <v>-6298</v>
      </c>
      <c r="E22" s="41">
        <f t="shared" si="2"/>
        <v>-5821</v>
      </c>
      <c r="F22" s="41">
        <f t="shared" si="2"/>
        <v>-994</v>
      </c>
      <c r="G22" s="41">
        <f t="shared" si="2"/>
        <v>-25200</v>
      </c>
      <c r="H22" s="41">
        <f t="shared" si="2"/>
        <v>-351</v>
      </c>
      <c r="I22" s="41">
        <f t="shared" si="2"/>
        <v>0</v>
      </c>
      <c r="J22" s="41">
        <f t="shared" si="2"/>
        <v>-351</v>
      </c>
      <c r="K22" s="41">
        <f t="shared" si="2"/>
        <v>-25551</v>
      </c>
      <c r="M22" s="45">
        <v>-25551</v>
      </c>
      <c r="N22" s="45">
        <f>M22-K22</f>
        <v>0</v>
      </c>
      <c r="P22" s="41">
        <f>SUM(P18,P20:P21)</f>
        <v>0</v>
      </c>
      <c r="Q22" s="41">
        <f>SUM(Q18,Q20:Q21)</f>
        <v>-25200</v>
      </c>
      <c r="R22" s="41">
        <f>SUM(R18,R20:R21)</f>
        <v>-25200</v>
      </c>
    </row>
    <row r="23" spans="2:22" s="37" customFormat="1" ht="12.75" customHeight="1"/>
    <row r="24" spans="2:22" s="37" customFormat="1" ht="16" customHeight="1">
      <c r="B24" s="42" t="s">
        <v>78</v>
      </c>
      <c r="C24" s="41">
        <f t="shared" ref="C24:K24" si="3">C22-C18</f>
        <v>-12085</v>
      </c>
      <c r="D24" s="41">
        <f t="shared" si="3"/>
        <v>-6140</v>
      </c>
      <c r="E24" s="41">
        <f t="shared" si="3"/>
        <v>-5764</v>
      </c>
      <c r="F24" s="41">
        <f t="shared" si="3"/>
        <v>-741</v>
      </c>
      <c r="G24" s="41">
        <f t="shared" si="3"/>
        <v>-24730</v>
      </c>
      <c r="H24" s="41">
        <f t="shared" si="3"/>
        <v>-351</v>
      </c>
      <c r="I24" s="41">
        <f t="shared" si="3"/>
        <v>0</v>
      </c>
      <c r="J24" s="41">
        <f t="shared" si="3"/>
        <v>-351</v>
      </c>
      <c r="K24" s="41">
        <f t="shared" si="3"/>
        <v>-25081</v>
      </c>
      <c r="P24" s="41">
        <f>P22-P18</f>
        <v>0</v>
      </c>
      <c r="Q24" s="41">
        <f>Q22-Q18</f>
        <v>-24730</v>
      </c>
      <c r="R24" s="41">
        <f>R22-R18</f>
        <v>-24730</v>
      </c>
    </row>
    <row r="25" spans="2:22" s="37" customFormat="1" ht="12.75" customHeight="1"/>
    <row r="26" spans="2:22" s="37" customFormat="1" ht="16" customHeight="1">
      <c r="B26" s="43" t="s">
        <v>7</v>
      </c>
      <c r="C26" s="44">
        <f t="shared" ref="C26:K26" si="4">C13+C22</f>
        <v>10220</v>
      </c>
      <c r="D26" s="44">
        <f t="shared" si="4"/>
        <v>66947</v>
      </c>
      <c r="E26" s="44">
        <f t="shared" si="4"/>
        <v>65010</v>
      </c>
      <c r="F26" s="44">
        <f t="shared" si="4"/>
        <v>23230</v>
      </c>
      <c r="G26" s="44">
        <f t="shared" si="4"/>
        <v>165407</v>
      </c>
      <c r="H26" s="44">
        <f t="shared" si="4"/>
        <v>1926</v>
      </c>
      <c r="I26" s="44">
        <f t="shared" si="4"/>
        <v>0</v>
      </c>
      <c r="J26" s="44">
        <f t="shared" si="4"/>
        <v>1926</v>
      </c>
      <c r="K26" s="44">
        <f t="shared" si="4"/>
        <v>167333</v>
      </c>
      <c r="M26" s="45">
        <v>167333</v>
      </c>
      <c r="N26" s="45">
        <f>M26-K26</f>
        <v>0</v>
      </c>
      <c r="P26" s="44">
        <f>P13+P22</f>
        <v>66565</v>
      </c>
      <c r="Q26" s="44">
        <f>Q13+Q22</f>
        <v>98842</v>
      </c>
      <c r="R26" s="44">
        <f>R13+R22</f>
        <v>165407</v>
      </c>
    </row>
    <row r="27" spans="2:22" s="37" customFormat="1" ht="12.75" customHeight="1"/>
    <row r="28" spans="2:22" s="37" customFormat="1" ht="16" customHeight="1">
      <c r="B28" s="34" t="s">
        <v>58</v>
      </c>
    </row>
    <row r="29" spans="2:22" s="37" customFormat="1" ht="16" customHeight="1">
      <c r="B29" s="46" t="s">
        <v>90</v>
      </c>
      <c r="C29" s="47">
        <v>14223</v>
      </c>
      <c r="D29" s="47">
        <v>61970</v>
      </c>
      <c r="E29" s="47">
        <v>65183</v>
      </c>
      <c r="F29" s="47">
        <v>20811</v>
      </c>
      <c r="G29" s="47">
        <v>162187</v>
      </c>
      <c r="H29" s="47">
        <v>1697</v>
      </c>
      <c r="I29" s="47">
        <v>0</v>
      </c>
      <c r="J29" s="47">
        <v>1697</v>
      </c>
      <c r="K29" s="47">
        <v>163884</v>
      </c>
      <c r="P29" s="47">
        <v>58342</v>
      </c>
      <c r="Q29" s="47">
        <v>103845</v>
      </c>
      <c r="R29" s="47">
        <v>162187</v>
      </c>
    </row>
    <row r="30" spans="2:22" s="37" customFormat="1" ht="16" customHeight="1">
      <c r="B30" s="46" t="s">
        <v>91</v>
      </c>
      <c r="C30" s="47">
        <v>-2667</v>
      </c>
      <c r="D30" s="47">
        <v>-4189</v>
      </c>
      <c r="E30" s="47">
        <v>-3821</v>
      </c>
      <c r="F30" s="47">
        <v>-950</v>
      </c>
      <c r="G30" s="47">
        <v>-11627</v>
      </c>
      <c r="H30" s="47">
        <v>-348</v>
      </c>
      <c r="I30" s="47">
        <v>-10</v>
      </c>
      <c r="J30" s="47">
        <v>-358</v>
      </c>
      <c r="K30" s="47">
        <v>-11985</v>
      </c>
      <c r="P30" s="47">
        <v>0</v>
      </c>
      <c r="Q30" s="47">
        <v>-11627</v>
      </c>
      <c r="R30" s="47">
        <v>-11627</v>
      </c>
    </row>
    <row r="31" spans="2:22" s="37" customFormat="1" ht="16" customHeight="1">
      <c r="B31" s="46" t="s">
        <v>92</v>
      </c>
      <c r="C31" s="47">
        <v>11556</v>
      </c>
      <c r="D31" s="47">
        <v>57781</v>
      </c>
      <c r="E31" s="47">
        <v>61362</v>
      </c>
      <c r="F31" s="47">
        <v>19861</v>
      </c>
      <c r="G31" s="47">
        <v>150560</v>
      </c>
      <c r="H31" s="47">
        <v>1349</v>
      </c>
      <c r="I31" s="47">
        <v>-10</v>
      </c>
      <c r="J31" s="47">
        <v>1339</v>
      </c>
      <c r="K31" s="47">
        <v>151899</v>
      </c>
      <c r="P31" s="47">
        <v>58342</v>
      </c>
      <c r="Q31" s="47">
        <v>92218</v>
      </c>
      <c r="R31" s="47">
        <v>150560</v>
      </c>
    </row>
    <row r="32" spans="2:22" s="1" customFormat="1" ht="12.75" customHeight="1">
      <c r="B32" s="16"/>
      <c r="C32" s="31">
        <v>2</v>
      </c>
      <c r="D32" s="31">
        <f t="shared" ref="D32:K32" si="5">C32+1</f>
        <v>3</v>
      </c>
      <c r="E32" s="31">
        <f t="shared" si="5"/>
        <v>4</v>
      </c>
      <c r="F32" s="31">
        <f t="shared" si="5"/>
        <v>5</v>
      </c>
      <c r="G32" s="31">
        <f t="shared" si="5"/>
        <v>6</v>
      </c>
      <c r="H32" s="31">
        <f t="shared" si="5"/>
        <v>7</v>
      </c>
      <c r="I32" s="31">
        <f t="shared" si="5"/>
        <v>8</v>
      </c>
      <c r="J32" s="31">
        <f t="shared" si="5"/>
        <v>9</v>
      </c>
      <c r="K32" s="31">
        <f t="shared" si="5"/>
        <v>10</v>
      </c>
      <c r="L32" s="17"/>
      <c r="M32" s="18"/>
      <c r="N32" s="19"/>
      <c r="O32" s="17"/>
      <c r="P32" s="31">
        <v>12</v>
      </c>
      <c r="Q32" s="31">
        <f>P32+1</f>
        <v>13</v>
      </c>
      <c r="R32" s="31">
        <f>Q32+1</f>
        <v>14</v>
      </c>
      <c r="S32" s="17"/>
      <c r="T32" s="20"/>
      <c r="U32" s="21"/>
      <c r="V32" s="21"/>
    </row>
    <row r="33" spans="2:19" s="1" customFormat="1" ht="18" customHeight="1">
      <c r="B33" s="22" t="s">
        <v>69</v>
      </c>
      <c r="C33" s="23"/>
      <c r="D33" s="23"/>
      <c r="E33" s="23"/>
      <c r="F33" s="23"/>
      <c r="G33" s="23"/>
      <c r="H33" s="23"/>
      <c r="I33" s="23"/>
      <c r="J33" s="23"/>
      <c r="K33" s="23"/>
      <c r="L33" s="23"/>
      <c r="O33" s="23"/>
      <c r="P33" s="23"/>
      <c r="Q33" s="23"/>
      <c r="R33" s="23"/>
      <c r="S33" s="23"/>
    </row>
    <row r="34" spans="2:19" s="1" customFormat="1" ht="6" customHeight="1">
      <c r="B34" s="24"/>
      <c r="C34" s="23"/>
      <c r="D34" s="23"/>
      <c r="E34" s="23"/>
      <c r="F34" s="23"/>
      <c r="G34" s="23"/>
      <c r="H34" s="23"/>
      <c r="I34" s="23"/>
      <c r="J34" s="23"/>
      <c r="K34" s="23"/>
      <c r="L34" s="23"/>
      <c r="M34" s="23"/>
      <c r="N34" s="29"/>
      <c r="O34" s="12"/>
    </row>
    <row r="35" spans="2:19" s="1" customFormat="1" ht="16" customHeight="1">
      <c r="B35" s="27" t="s">
        <v>71</v>
      </c>
      <c r="C35" s="28"/>
      <c r="D35" s="23"/>
      <c r="E35" s="23"/>
      <c r="F35" s="23"/>
      <c r="G35" s="23"/>
      <c r="H35" s="23"/>
      <c r="I35" s="23"/>
      <c r="J35" s="23"/>
      <c r="K35" s="23"/>
      <c r="L35" s="23"/>
      <c r="M35" s="26"/>
      <c r="N35" s="23"/>
      <c r="O35" s="23"/>
    </row>
    <row r="36" spans="2:19" s="37" customFormat="1" ht="16" customHeight="1">
      <c r="B36" s="38" t="s">
        <v>71</v>
      </c>
      <c r="C36" s="51">
        <v>0</v>
      </c>
      <c r="D36" s="51">
        <v>911</v>
      </c>
      <c r="E36" s="51">
        <v>836</v>
      </c>
      <c r="F36" s="40"/>
      <c r="G36" s="40"/>
      <c r="H36" s="40"/>
      <c r="I36" s="40"/>
      <c r="J36" s="40"/>
      <c r="K36" s="40"/>
      <c r="M36" s="57" t="s">
        <v>142</v>
      </c>
    </row>
    <row r="37" spans="2:19" s="1" customFormat="1" ht="6" customHeight="1">
      <c r="B37" s="24"/>
      <c r="C37" s="23"/>
      <c r="D37" s="23"/>
      <c r="E37" s="23"/>
      <c r="F37" s="23"/>
      <c r="G37" s="23"/>
      <c r="H37" s="23"/>
      <c r="I37" s="23"/>
      <c r="J37" s="23"/>
      <c r="K37" s="23"/>
      <c r="L37" s="23"/>
      <c r="M37" s="23"/>
      <c r="N37" s="29"/>
      <c r="O37" s="12"/>
    </row>
    <row r="38" spans="2:19" s="1" customFormat="1" ht="16" customHeight="1">
      <c r="B38" s="27" t="s">
        <v>84</v>
      </c>
      <c r="C38" s="28"/>
      <c r="D38" s="23"/>
      <c r="E38" s="23"/>
      <c r="F38" s="23"/>
      <c r="G38" s="23"/>
      <c r="H38" s="23"/>
      <c r="I38" s="23"/>
      <c r="J38" s="23"/>
      <c r="K38" s="23"/>
      <c r="L38" s="23"/>
      <c r="M38" s="26"/>
      <c r="N38" s="23"/>
      <c r="O38" s="23"/>
    </row>
    <row r="39" spans="2:19" s="37" customFormat="1" ht="16" customHeight="1">
      <c r="B39" s="38" t="s">
        <v>85</v>
      </c>
      <c r="C39" s="51">
        <v>717</v>
      </c>
      <c r="D39" s="51">
        <v>42714</v>
      </c>
      <c r="E39" s="51">
        <v>44091</v>
      </c>
      <c r="F39" s="51">
        <v>10013</v>
      </c>
      <c r="G39" s="53">
        <f t="shared" ref="G39:G44" si="6">SUM(C39:F39)</f>
        <v>97535</v>
      </c>
      <c r="H39" s="51">
        <v>0</v>
      </c>
      <c r="I39" s="51">
        <v>0</v>
      </c>
      <c r="J39" s="53">
        <f>SUM(H39:I39)</f>
        <v>0</v>
      </c>
      <c r="K39" s="41">
        <f>G39+J39</f>
        <v>97535</v>
      </c>
      <c r="M39" s="54">
        <v>97535</v>
      </c>
      <c r="N39" s="54">
        <f>M39-K39</f>
        <v>0</v>
      </c>
    </row>
    <row r="40" spans="2:19" s="37" customFormat="1" ht="16" customHeight="1">
      <c r="B40" s="38" t="s">
        <v>88</v>
      </c>
      <c r="C40" s="51">
        <v>15955</v>
      </c>
      <c r="D40" s="51">
        <v>12904</v>
      </c>
      <c r="E40" s="51">
        <v>8633</v>
      </c>
      <c r="F40" s="51">
        <v>6787</v>
      </c>
      <c r="G40" s="53">
        <f t="shared" si="6"/>
        <v>44279</v>
      </c>
      <c r="H40" s="51">
        <v>0</v>
      </c>
      <c r="I40" s="51">
        <v>0</v>
      </c>
      <c r="J40" s="53">
        <f>SUM(H40:I40)</f>
        <v>0</v>
      </c>
      <c r="K40" s="41">
        <f>G40+J40</f>
        <v>44279</v>
      </c>
      <c r="M40" s="54">
        <v>44279</v>
      </c>
      <c r="N40" s="54">
        <f>M40-K40</f>
        <v>0</v>
      </c>
    </row>
    <row r="41" spans="2:19" s="37" customFormat="1" ht="16" customHeight="1">
      <c r="B41" s="38" t="s">
        <v>86</v>
      </c>
      <c r="C41" s="51">
        <v>59</v>
      </c>
      <c r="D41" s="51">
        <v>987</v>
      </c>
      <c r="E41" s="51">
        <v>1494</v>
      </c>
      <c r="F41" s="51">
        <v>1965</v>
      </c>
      <c r="G41" s="53">
        <f t="shared" si="6"/>
        <v>4505</v>
      </c>
      <c r="H41" s="40"/>
      <c r="I41" s="40"/>
      <c r="J41" s="40"/>
      <c r="K41" s="41">
        <f>G41</f>
        <v>4505</v>
      </c>
    </row>
    <row r="42" spans="2:19" s="37" customFormat="1" ht="16" customHeight="1">
      <c r="B42" s="38" t="s">
        <v>62</v>
      </c>
      <c r="C42" s="51">
        <v>166</v>
      </c>
      <c r="D42" s="51">
        <v>2916</v>
      </c>
      <c r="E42" s="51">
        <v>1223</v>
      </c>
      <c r="F42" s="51">
        <v>223</v>
      </c>
      <c r="G42" s="53">
        <f t="shared" si="6"/>
        <v>4528</v>
      </c>
      <c r="H42" s="40"/>
      <c r="I42" s="40"/>
      <c r="J42" s="40"/>
      <c r="K42" s="41">
        <f>G42</f>
        <v>4528</v>
      </c>
    </row>
    <row r="43" spans="2:19" s="37" customFormat="1" ht="16" customHeight="1">
      <c r="B43" s="38" t="s">
        <v>63</v>
      </c>
      <c r="C43" s="51">
        <v>1286</v>
      </c>
      <c r="D43" s="51">
        <v>2836</v>
      </c>
      <c r="E43" s="51">
        <v>2000</v>
      </c>
      <c r="F43" s="51">
        <v>15984</v>
      </c>
      <c r="G43" s="53">
        <f t="shared" si="6"/>
        <v>22106</v>
      </c>
      <c r="H43" s="40"/>
      <c r="I43" s="40"/>
      <c r="J43" s="40"/>
      <c r="K43" s="41">
        <f>G43</f>
        <v>22106</v>
      </c>
      <c r="M43" s="30" t="str">
        <f>IF(OR(SUM(C43:E43)&gt;P13, F43&gt;F13), "FAIL", "PASS")</f>
        <v>PASS</v>
      </c>
      <c r="N43" s="25"/>
    </row>
    <row r="44" spans="2:19" s="37" customFormat="1" ht="16" customHeight="1">
      <c r="B44" s="38" t="s">
        <v>64</v>
      </c>
      <c r="C44" s="51">
        <v>0</v>
      </c>
      <c r="D44" s="51">
        <v>350</v>
      </c>
      <c r="E44" s="51">
        <v>265</v>
      </c>
      <c r="F44" s="51">
        <v>15</v>
      </c>
      <c r="G44" s="53">
        <f t="shared" si="6"/>
        <v>630</v>
      </c>
      <c r="H44" s="40"/>
      <c r="I44" s="40"/>
      <c r="J44" s="40"/>
      <c r="K44" s="41">
        <f>G44</f>
        <v>630</v>
      </c>
      <c r="M44" s="62"/>
    </row>
    <row r="45" spans="2:19" s="1" customFormat="1" ht="6" customHeight="1">
      <c r="B45" s="24"/>
      <c r="C45" s="23"/>
      <c r="D45" s="23"/>
      <c r="E45" s="23"/>
      <c r="F45" s="23"/>
      <c r="G45" s="23"/>
      <c r="H45" s="23"/>
      <c r="I45" s="23"/>
      <c r="J45" s="23"/>
      <c r="K45" s="23"/>
      <c r="L45" s="23"/>
      <c r="M45" s="23"/>
      <c r="N45" s="29"/>
      <c r="O45" s="12"/>
    </row>
    <row r="46" spans="2:19" s="1" customFormat="1" ht="16" customHeight="1">
      <c r="B46" s="27" t="s">
        <v>45</v>
      </c>
      <c r="C46" s="28"/>
      <c r="D46" s="23"/>
      <c r="E46" s="23"/>
      <c r="F46" s="23"/>
      <c r="G46" s="23"/>
      <c r="H46" s="23"/>
      <c r="I46" s="23"/>
      <c r="J46" s="23"/>
      <c r="K46" s="23"/>
      <c r="L46" s="23"/>
      <c r="M46" s="26"/>
      <c r="N46" s="23"/>
      <c r="O46" s="23"/>
    </row>
    <row r="47" spans="2:19" s="37" customFormat="1" ht="16" customHeight="1">
      <c r="B47" s="38" t="s">
        <v>62</v>
      </c>
      <c r="C47" s="51">
        <v>-12</v>
      </c>
      <c r="D47" s="51">
        <v>-450</v>
      </c>
      <c r="E47" s="51">
        <v>-486</v>
      </c>
      <c r="F47" s="51">
        <v>-22</v>
      </c>
      <c r="G47" s="53">
        <f>SUM(C47:F47)</f>
        <v>-970</v>
      </c>
      <c r="H47" s="40"/>
      <c r="I47" s="40"/>
      <c r="J47" s="40"/>
      <c r="K47" s="41">
        <f>G47</f>
        <v>-970</v>
      </c>
      <c r="M47" s="30" t="s">
        <v>142</v>
      </c>
      <c r="N47" s="25"/>
    </row>
    <row r="48" spans="2:19" s="1" customFormat="1" ht="6" customHeight="1">
      <c r="B48" s="24"/>
      <c r="C48" s="23"/>
      <c r="D48" s="23"/>
      <c r="E48" s="23"/>
      <c r="F48" s="23"/>
      <c r="G48" s="23"/>
      <c r="H48" s="23"/>
      <c r="I48" s="23"/>
      <c r="J48" s="23"/>
      <c r="K48" s="23"/>
      <c r="L48" s="23"/>
      <c r="M48" s="23"/>
      <c r="N48" s="29"/>
      <c r="O48" s="12"/>
    </row>
    <row r="49" spans="2:20" s="1" customFormat="1" ht="16" customHeight="1">
      <c r="B49" s="27" t="s">
        <v>65</v>
      </c>
      <c r="C49" s="28"/>
      <c r="D49" s="23"/>
      <c r="E49" s="23"/>
      <c r="F49" s="23"/>
      <c r="G49" s="23"/>
      <c r="H49" s="23"/>
      <c r="I49" s="23"/>
      <c r="J49" s="23"/>
      <c r="K49" s="23"/>
      <c r="L49" s="23"/>
      <c r="M49" s="26"/>
      <c r="N49" s="23"/>
      <c r="O49" s="23"/>
    </row>
    <row r="50" spans="2:20" s="37" customFormat="1" ht="16" customHeight="1">
      <c r="B50" s="38" t="s">
        <v>66</v>
      </c>
      <c r="C50" s="51">
        <v>0</v>
      </c>
      <c r="D50" s="51">
        <v>3501</v>
      </c>
      <c r="E50" s="51">
        <v>2646</v>
      </c>
      <c r="F50" s="51">
        <v>146</v>
      </c>
      <c r="G50" s="53">
        <f>SUM(C50:F50)</f>
        <v>6293</v>
      </c>
      <c r="H50" s="40"/>
      <c r="I50" s="40"/>
      <c r="J50" s="40"/>
      <c r="K50" s="41">
        <f>G50</f>
        <v>6293</v>
      </c>
      <c r="M50" s="30" t="str">
        <f>IF(AND(G44&gt;0, G50=0), "FAIL", "PASS")</f>
        <v>PASS</v>
      </c>
    </row>
    <row r="51" spans="2:20" s="37" customFormat="1" ht="16" customHeight="1">
      <c r="B51" s="46" t="s">
        <v>72</v>
      </c>
      <c r="C51" s="63" t="e">
        <f>(C44*1000)/C50</f>
        <v>#DIV/0!</v>
      </c>
      <c r="D51" s="63">
        <f>(D44*1000)/D50</f>
        <v>99.971436732362179</v>
      </c>
      <c r="E51" s="63">
        <f>(E44*1000)/E50</f>
        <v>100.15117157974301</v>
      </c>
      <c r="F51" s="63">
        <f>(F44*1000)/F50</f>
        <v>102.73972602739725</v>
      </c>
      <c r="G51" s="64">
        <f>(G44*1000)/G50</f>
        <v>100.11123470522803</v>
      </c>
      <c r="H51" s="40"/>
      <c r="I51" s="40"/>
      <c r="J51" s="40"/>
      <c r="K51" s="66">
        <f>(K44*1000)/K50</f>
        <v>100.11123470522803</v>
      </c>
    </row>
    <row r="52" spans="2:20" s="37" customFormat="1" ht="16" customHeight="1">
      <c r="B52" s="38" t="s">
        <v>67</v>
      </c>
      <c r="C52" s="51">
        <v>89465</v>
      </c>
      <c r="D52" s="51">
        <v>769041</v>
      </c>
      <c r="E52" s="51">
        <v>77253.95</v>
      </c>
      <c r="F52" s="51">
        <v>37807</v>
      </c>
      <c r="G52" s="53">
        <f>SUM(C52:F52)</f>
        <v>973566.95</v>
      </c>
      <c r="H52" s="40"/>
      <c r="I52" s="40"/>
      <c r="J52" s="40"/>
      <c r="K52" s="41">
        <f>G52</f>
        <v>973566.95</v>
      </c>
    </row>
    <row r="53" spans="2:20" s="37" customFormat="1" ht="16" customHeight="1">
      <c r="B53" s="38" t="s">
        <v>87</v>
      </c>
      <c r="C53" s="51">
        <v>5180</v>
      </c>
      <c r="D53" s="51">
        <v>233436</v>
      </c>
      <c r="E53" s="51">
        <v>194407</v>
      </c>
      <c r="F53" s="51">
        <v>9877</v>
      </c>
      <c r="G53" s="53">
        <f>SUM(C53:F53)</f>
        <v>442900</v>
      </c>
      <c r="H53" s="40"/>
      <c r="I53" s="40"/>
      <c r="J53" s="40"/>
      <c r="K53" s="41">
        <f>G53</f>
        <v>442900</v>
      </c>
    </row>
    <row r="54" spans="2:20" s="37" customFormat="1" ht="16" customHeight="1">
      <c r="B54" s="52" t="s">
        <v>68</v>
      </c>
      <c r="C54" s="53">
        <f>SUM(C52:C53)</f>
        <v>94645</v>
      </c>
      <c r="D54" s="53">
        <f>SUM(D52:D53)</f>
        <v>1002477</v>
      </c>
      <c r="E54" s="53">
        <f>SUM(E52:E53)</f>
        <v>271660.95</v>
      </c>
      <c r="F54" s="53">
        <f>SUM(F52:F53)</f>
        <v>47684</v>
      </c>
      <c r="G54" s="53">
        <f>SUM(G52:G53)</f>
        <v>1416466.95</v>
      </c>
      <c r="H54" s="40"/>
      <c r="I54" s="40"/>
      <c r="J54" s="40"/>
      <c r="K54" s="41">
        <f>SUM(K52:K53)</f>
        <v>1416466.95</v>
      </c>
      <c r="M54" s="30" t="str">
        <f>IF(AND(G42&gt;0, G54=0), "FAIL", "PASS")</f>
        <v>PASS</v>
      </c>
    </row>
    <row r="55" spans="2:20" s="37" customFormat="1" ht="16" customHeight="1">
      <c r="B55" s="46" t="s">
        <v>73</v>
      </c>
      <c r="C55" s="63">
        <f>(C42*1000)/C54</f>
        <v>1.75392255269692</v>
      </c>
      <c r="D55" s="63">
        <f>(D42*1000)/D54</f>
        <v>2.9087949149955561</v>
      </c>
      <c r="E55" s="63">
        <f>(E42*1000)/E54</f>
        <v>4.5019352247719073</v>
      </c>
      <c r="F55" s="63">
        <f>(F42*1000)/F54</f>
        <v>4.6766210888348292</v>
      </c>
      <c r="G55" s="64">
        <f>(G42*1000)/G54</f>
        <v>3.1966859516206858</v>
      </c>
      <c r="H55" s="40"/>
      <c r="I55" s="40"/>
      <c r="J55" s="40"/>
      <c r="K55" s="66">
        <f>(K42*1000)/K54</f>
        <v>3.1966859516206858</v>
      </c>
    </row>
    <row r="56" spans="2:20" s="37" customFormat="1" ht="12.75" customHeight="1"/>
    <row r="57" spans="2:20" s="13" customFormat="1" ht="18" customHeight="1">
      <c r="B57" s="14" t="s">
        <v>8</v>
      </c>
      <c r="C57" s="15"/>
      <c r="D57" s="15"/>
      <c r="F57" s="15"/>
      <c r="M57" s="15"/>
      <c r="N57" s="15"/>
      <c r="P57" s="15"/>
      <c r="Q57" s="15"/>
      <c r="T57" s="15"/>
    </row>
    <row r="58" spans="2:20" s="10" customFormat="1" ht="16" customHeight="1">
      <c r="B58" s="91" t="s">
        <v>166</v>
      </c>
      <c r="C58" s="91"/>
      <c r="D58" s="91"/>
      <c r="E58" s="91"/>
      <c r="F58" s="91"/>
      <c r="G58" s="91"/>
      <c r="H58" s="91"/>
      <c r="I58" s="91"/>
      <c r="J58" s="91"/>
      <c r="K58" s="91"/>
      <c r="L58" s="48"/>
      <c r="M58" s="49"/>
      <c r="N58" s="49"/>
      <c r="O58" s="49"/>
      <c r="P58" s="49"/>
      <c r="Q58" s="49"/>
      <c r="S58" s="49"/>
      <c r="T58" s="49"/>
    </row>
    <row r="59" spans="2:20" s="10" customFormat="1" ht="16" customHeight="1">
      <c r="B59" s="91"/>
      <c r="C59" s="91"/>
      <c r="D59" s="91"/>
      <c r="E59" s="91"/>
      <c r="F59" s="91"/>
      <c r="G59" s="91"/>
      <c r="H59" s="91"/>
      <c r="I59" s="91"/>
      <c r="J59" s="91"/>
      <c r="K59" s="91"/>
      <c r="L59" s="49"/>
      <c r="M59" s="49"/>
      <c r="N59" s="49"/>
      <c r="O59" s="49"/>
      <c r="P59" s="49"/>
      <c r="Q59" s="49"/>
      <c r="S59" s="49"/>
      <c r="T59" s="49"/>
    </row>
    <row r="60" spans="2:20" s="10" customFormat="1" ht="16" customHeight="1">
      <c r="B60" s="91"/>
      <c r="C60" s="91"/>
      <c r="D60" s="91"/>
      <c r="E60" s="91"/>
      <c r="F60" s="91"/>
      <c r="G60" s="91"/>
      <c r="H60" s="91"/>
      <c r="I60" s="91"/>
      <c r="J60" s="91"/>
      <c r="K60" s="91"/>
      <c r="L60" s="49"/>
      <c r="M60" s="49"/>
      <c r="N60" s="49"/>
      <c r="O60" s="49"/>
      <c r="P60" s="49"/>
      <c r="Q60" s="49"/>
      <c r="S60" s="49"/>
      <c r="T60" s="49"/>
    </row>
    <row r="61" spans="2:20" s="10" customFormat="1" ht="16" customHeight="1">
      <c r="B61" s="91"/>
      <c r="C61" s="91"/>
      <c r="D61" s="91"/>
      <c r="E61" s="91"/>
      <c r="F61" s="91"/>
      <c r="G61" s="91"/>
      <c r="H61" s="91"/>
      <c r="I61" s="91"/>
      <c r="J61" s="91"/>
      <c r="K61" s="91"/>
      <c r="L61" s="49"/>
      <c r="M61" s="49"/>
      <c r="N61" s="49"/>
      <c r="O61" s="49"/>
      <c r="P61" s="49"/>
      <c r="Q61" s="49"/>
      <c r="S61" s="49"/>
      <c r="T61" s="49"/>
    </row>
    <row r="62" spans="2:20" s="10" customFormat="1" ht="16" customHeight="1">
      <c r="B62" s="91"/>
      <c r="C62" s="91"/>
      <c r="D62" s="91"/>
      <c r="E62" s="91"/>
      <c r="F62" s="91"/>
      <c r="G62" s="91"/>
      <c r="H62" s="91"/>
      <c r="I62" s="91"/>
      <c r="J62" s="91"/>
      <c r="K62" s="91"/>
      <c r="L62" s="49"/>
      <c r="M62" s="49"/>
      <c r="N62" s="49"/>
      <c r="O62" s="49"/>
      <c r="P62" s="49"/>
      <c r="Q62" s="49"/>
      <c r="S62" s="49"/>
      <c r="T62" s="49"/>
    </row>
    <row r="63" spans="2:20" s="10" customFormat="1" ht="16" customHeight="1">
      <c r="B63" s="91"/>
      <c r="C63" s="91"/>
      <c r="D63" s="91"/>
      <c r="E63" s="91"/>
      <c r="F63" s="91"/>
      <c r="G63" s="91"/>
      <c r="H63" s="91"/>
      <c r="I63" s="91"/>
      <c r="J63" s="91"/>
      <c r="K63" s="91"/>
      <c r="L63" s="49"/>
      <c r="M63" s="49"/>
      <c r="N63" s="49"/>
      <c r="O63" s="49"/>
      <c r="P63" s="49"/>
      <c r="Q63" s="49"/>
      <c r="S63" s="49"/>
      <c r="T63" s="49"/>
    </row>
    <row r="64" spans="2:20" s="10" customFormat="1" ht="16" customHeight="1">
      <c r="B64" s="91"/>
      <c r="C64" s="91"/>
      <c r="D64" s="91"/>
      <c r="E64" s="91"/>
      <c r="F64" s="91"/>
      <c r="G64" s="91"/>
      <c r="H64" s="91"/>
      <c r="I64" s="91"/>
      <c r="J64" s="91"/>
      <c r="K64" s="91"/>
      <c r="L64" s="49"/>
      <c r="M64" s="49"/>
      <c r="N64" s="49"/>
      <c r="O64" s="49"/>
      <c r="P64" s="49"/>
      <c r="Q64" s="49"/>
      <c r="S64" s="49"/>
      <c r="T64" s="49"/>
    </row>
    <row r="65" spans="2:20" s="10" customFormat="1" ht="16" customHeight="1">
      <c r="B65" s="91"/>
      <c r="C65" s="91"/>
      <c r="D65" s="91"/>
      <c r="E65" s="91"/>
      <c r="F65" s="91"/>
      <c r="G65" s="91"/>
      <c r="H65" s="91"/>
      <c r="I65" s="91"/>
      <c r="J65" s="91"/>
      <c r="K65" s="91"/>
      <c r="L65" s="49"/>
      <c r="M65" s="49"/>
      <c r="N65" s="49"/>
      <c r="O65" s="49"/>
      <c r="P65" s="49"/>
      <c r="Q65" s="49"/>
      <c r="S65" s="49"/>
      <c r="T65" s="49"/>
    </row>
    <row r="66" spans="2:20" s="10" customFormat="1" ht="16" customHeight="1">
      <c r="B66" s="91"/>
      <c r="C66" s="91"/>
      <c r="D66" s="91"/>
      <c r="E66" s="91"/>
      <c r="F66" s="91"/>
      <c r="G66" s="91"/>
      <c r="H66" s="91"/>
      <c r="I66" s="91"/>
      <c r="J66" s="91"/>
      <c r="K66" s="91"/>
      <c r="L66" s="49"/>
      <c r="M66" s="49"/>
      <c r="N66" s="49"/>
      <c r="O66" s="49"/>
      <c r="P66" s="49"/>
      <c r="Q66" s="49"/>
      <c r="S66" s="49"/>
      <c r="T66" s="49"/>
    </row>
    <row r="67" spans="2:20" s="10" customFormat="1" ht="16" customHeight="1">
      <c r="B67" s="91"/>
      <c r="C67" s="91"/>
      <c r="D67" s="91"/>
      <c r="E67" s="91"/>
      <c r="F67" s="91"/>
      <c r="G67" s="91"/>
      <c r="H67" s="91"/>
      <c r="I67" s="91"/>
      <c r="J67" s="91"/>
      <c r="K67" s="91"/>
      <c r="L67" s="49"/>
      <c r="M67" s="49"/>
      <c r="N67" s="49"/>
      <c r="O67" s="49"/>
      <c r="P67" s="49"/>
      <c r="Q67" s="49"/>
      <c r="S67" s="49"/>
      <c r="T67" s="49"/>
    </row>
    <row r="68" spans="2:20" s="10" customFormat="1" ht="16" customHeight="1">
      <c r="B68" s="91"/>
      <c r="C68" s="91"/>
      <c r="D68" s="91"/>
      <c r="E68" s="91"/>
      <c r="F68" s="91"/>
      <c r="G68" s="91"/>
      <c r="H68" s="91"/>
      <c r="I68" s="91"/>
      <c r="J68" s="91"/>
      <c r="K68" s="91"/>
      <c r="L68" s="49"/>
      <c r="M68" s="49"/>
      <c r="N68" s="49"/>
      <c r="O68" s="49"/>
      <c r="P68" s="49"/>
      <c r="Q68" s="49"/>
      <c r="S68" s="49"/>
      <c r="T68" s="49"/>
    </row>
    <row r="69" spans="2:20" s="10" customFormat="1" ht="16" customHeight="1">
      <c r="B69" s="91"/>
      <c r="C69" s="91"/>
      <c r="D69" s="91"/>
      <c r="E69" s="91"/>
      <c r="F69" s="91"/>
      <c r="G69" s="91"/>
      <c r="H69" s="91"/>
      <c r="I69" s="91"/>
      <c r="J69" s="91"/>
      <c r="K69" s="91"/>
      <c r="L69" s="48"/>
      <c r="M69" s="49"/>
      <c r="N69" s="49"/>
      <c r="O69" s="49"/>
      <c r="P69" s="49"/>
      <c r="Q69" s="49"/>
      <c r="S69" s="49"/>
      <c r="T69" s="49"/>
    </row>
    <row r="70" spans="2:20">
      <c r="N70" s="50"/>
      <c r="P70" s="50"/>
      <c r="T70" s="50"/>
    </row>
  </sheetData>
  <mergeCells count="13">
    <mergeCell ref="R6:R7"/>
    <mergeCell ref="T6:T7"/>
    <mergeCell ref="C1:D1"/>
    <mergeCell ref="C3:D3"/>
    <mergeCell ref="F3:G3"/>
    <mergeCell ref="C6:G6"/>
    <mergeCell ref="H6:J6"/>
    <mergeCell ref="K6:K7"/>
    <mergeCell ref="B58:K69"/>
    <mergeCell ref="M6:M7"/>
    <mergeCell ref="N6:N7"/>
    <mergeCell ref="P6:P7"/>
    <mergeCell ref="Q6:Q7"/>
  </mergeCells>
  <conditionalFormatting sqref="C3:E3">
    <cfRule type="expression" dxfId="63" priority="2">
      <formula>$E$3&lt;&gt;0</formula>
    </cfRule>
  </conditionalFormatting>
  <conditionalFormatting sqref="C29:K29 P29:R29">
    <cfRule type="expression" dxfId="62" priority="5">
      <formula>AND(ABS(C13-C29)&gt;500, ABS((C13-C29)/C29)&gt;0.1)</formula>
    </cfRule>
  </conditionalFormatting>
  <conditionalFormatting sqref="C30:K30 P30:R30">
    <cfRule type="expression" dxfId="61" priority="6">
      <formula>AND(ABS(C22-C30)&gt;500, ABS((C22-C30)/C30)&gt;0.1)</formula>
    </cfRule>
  </conditionalFormatting>
  <conditionalFormatting sqref="C31:K31 P31:R31">
    <cfRule type="expression" dxfId="60" priority="7">
      <formula>AND(ABS(C26-C31)&gt;500, ABS((C26-C31)/C31)&gt;0.1)</formula>
    </cfRule>
  </conditionalFormatting>
  <conditionalFormatting sqref="M9:N9 M11:N13 M18:N18 M20:N22 M26:N26 M39:N40">
    <cfRule type="expression" dxfId="59" priority="4">
      <formula>$N9&lt;&gt;0</formula>
    </cfRule>
  </conditionalFormatting>
  <conditionalFormatting sqref="M6:N7">
    <cfRule type="expression" dxfId="58" priority="3">
      <formula>SUM($N$9:$N$40)&lt;&gt;0</formula>
    </cfRule>
  </conditionalFormatting>
  <conditionalFormatting sqref="T9 T11:T12 T18 T20:T21 M36 M43 M47 M50 M54">
    <cfRule type="cellIs" dxfId="57" priority="8" operator="equal">
      <formula>"FAIL"</formula>
    </cfRule>
  </conditionalFormatting>
  <conditionalFormatting sqref="C9:F9 H9:I9 P9:Q9 C11:F12 H11:I12 P11:Q12 C18:F18 C20:F21 H18:I18 H20:I21 P18:Q18 P20:Q21 C36:E36 C39:F44 H39:I40 C47:F47 C50:F50 C52:F53">
    <cfRule type="expression" dxfId="56" priority="1">
      <formula>VLOOKUP($B$3,#REF!, 7, FALSE)="No"</formula>
    </cfRule>
  </conditionalFormatting>
  <dataValidations count="4">
    <dataValidation type="list" allowBlank="1" showInputMessage="1" showErrorMessage="1" sqref="H3" xr:uid="{00000000-0002-0000-1B00-000000000000}">
      <formula1>#REF!</formula1>
    </dataValidation>
    <dataValidation type="whole" errorStyle="warning" operator="greaterThanOrEqual" allowBlank="1" showErrorMessage="1" errorTitle="WARNING" error="This figure must be entered as a positive whole number. Please ensure the figure you have entered is correct." sqref="C50:F50 C52:F53" xr:uid="{00000000-0002-0000-1B00-000001000000}">
      <formula1>0</formula1>
    </dataValidation>
    <dataValidation type="whole" errorStyle="warning" operator="lessThanOrEqual" allowBlank="1" showErrorMessage="1" errorTitle="WARNING: Check signage" error="Income must be entered as a negative whole number. Please ensure that the figure you have entered is correct." sqref="C11:F11 H11:I11 P11:Q11 C18:F18 H18:I18 P18:Q18 C20:F21 H20:I21 P20:Q21 C47:F47" xr:uid="{00000000-0002-0000-1B00-000002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F9 H9:I9 P9:Q9 C12:F12 H12:I12 P12:Q12 C36:E36 C39:F44 H39:I40" xr:uid="{00000000-0002-0000-1B00-000003000000}">
      <formula1>0</formula1>
    </dataValidation>
  </dataValidations>
  <pageMargins left="0.7" right="0.7" top="0.75" bottom="0.75" header="0.3" footer="0.3"/>
  <pageSetup paperSize="9" scale="53" fitToHeight="0" orientation="landscape" r:id="rId1"/>
  <rowBreaks count="1" manualBreakCount="1">
    <brk id="56"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tabColor rgb="FF8DB4E2"/>
    <pageSetUpPr fitToPage="1"/>
  </sheetPr>
  <dimension ref="B1:V70"/>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4" customWidth="1"/>
    <col min="2" max="2" width="53.453125" style="34" customWidth="1"/>
    <col min="3" max="4" width="13.453125" style="34" customWidth="1"/>
    <col min="5" max="5" width="12.81640625" style="34" customWidth="1"/>
    <col min="6" max="6" width="10.7265625" style="34" customWidth="1"/>
    <col min="7" max="7" width="11.1796875" style="34" customWidth="1"/>
    <col min="8" max="9" width="12.453125" style="34" customWidth="1"/>
    <col min="10" max="10" width="13" style="34" customWidth="1"/>
    <col min="11" max="11" width="13.26953125" style="34" customWidth="1"/>
    <col min="12" max="12" width="3.26953125" style="34" customWidth="1"/>
    <col min="13" max="14" width="10.81640625" style="34" customWidth="1"/>
    <col min="15" max="15" width="3.26953125" style="34" customWidth="1"/>
    <col min="16" max="17" width="11.1796875" style="34" customWidth="1"/>
    <col min="18" max="18" width="10" style="34" customWidth="1"/>
    <col min="19" max="19" width="3.26953125" style="34" customWidth="1"/>
    <col min="20" max="20" width="10.81640625" style="34" customWidth="1"/>
    <col min="21" max="16384" width="9.1796875" style="34"/>
  </cols>
  <sheetData>
    <row r="1" spans="2:20" s="1" customFormat="1" ht="20.149999999999999" customHeight="1">
      <c r="B1" s="2" t="s">
        <v>0</v>
      </c>
      <c r="C1" s="99"/>
      <c r="D1" s="99"/>
      <c r="F1" s="11"/>
      <c r="G1" s="11"/>
      <c r="H1" s="11"/>
      <c r="I1" s="11"/>
      <c r="J1" s="11"/>
    </row>
    <row r="2" spans="2:20" s="1" customFormat="1" ht="20.149999999999999" customHeight="1">
      <c r="B2" s="2" t="s">
        <v>89</v>
      </c>
    </row>
    <row r="3" spans="2:20" s="1" customFormat="1" ht="20.149999999999999" customHeight="1">
      <c r="B3" s="3" t="s">
        <v>36</v>
      </c>
      <c r="C3" s="100" t="s">
        <v>1</v>
      </c>
      <c r="D3" s="100"/>
      <c r="E3" s="4">
        <f>COUNT(N9:N40)-COUNTIF(N9:N40,"=0")+COUNTIF(T9:T21,"FAIL")+COUNTIF(M36:M54,"FAIL")</f>
        <v>0</v>
      </c>
      <c r="F3" s="101" t="s">
        <v>2</v>
      </c>
      <c r="G3" s="101"/>
      <c r="H3" s="5" t="s">
        <v>3</v>
      </c>
    </row>
    <row r="4" spans="2:20" s="6" customFormat="1" ht="12.75" customHeight="1">
      <c r="B4" s="7"/>
      <c r="C4" s="8"/>
      <c r="K4" s="9"/>
      <c r="L4" s="9"/>
      <c r="O4" s="9"/>
      <c r="P4" s="9"/>
      <c r="Q4" s="9"/>
      <c r="S4" s="9"/>
    </row>
    <row r="5" spans="2:20" s="6" customFormat="1" ht="12.75" customHeight="1">
      <c r="B5" s="7"/>
      <c r="C5" s="8"/>
      <c r="K5" s="9" t="s">
        <v>4</v>
      </c>
      <c r="L5" s="9"/>
      <c r="O5" s="9"/>
      <c r="P5" s="9"/>
      <c r="Q5" s="9"/>
      <c r="S5" s="9"/>
    </row>
    <row r="6" spans="2:20" ht="18" customHeight="1">
      <c r="B6" s="32" t="s">
        <v>12</v>
      </c>
      <c r="C6" s="102" t="s">
        <v>47</v>
      </c>
      <c r="D6" s="103"/>
      <c r="E6" s="103"/>
      <c r="F6" s="103"/>
      <c r="G6" s="104"/>
      <c r="H6" s="105" t="s">
        <v>48</v>
      </c>
      <c r="I6" s="106"/>
      <c r="J6" s="107"/>
      <c r="K6" s="97" t="s">
        <v>49</v>
      </c>
      <c r="L6" s="33"/>
      <c r="M6" s="92" t="s">
        <v>43</v>
      </c>
      <c r="N6" s="92" t="s">
        <v>5</v>
      </c>
      <c r="O6" s="33"/>
      <c r="P6" s="93" t="s">
        <v>59</v>
      </c>
      <c r="Q6" s="95" t="s">
        <v>60</v>
      </c>
      <c r="R6" s="97" t="s">
        <v>54</v>
      </c>
      <c r="S6" s="33"/>
      <c r="T6" s="92" t="s">
        <v>61</v>
      </c>
    </row>
    <row r="7" spans="2:20" ht="51" customHeight="1">
      <c r="B7" s="35" t="s">
        <v>13</v>
      </c>
      <c r="C7" s="68" t="s">
        <v>50</v>
      </c>
      <c r="D7" s="68" t="s">
        <v>51</v>
      </c>
      <c r="E7" s="68" t="s">
        <v>52</v>
      </c>
      <c r="F7" s="68" t="s">
        <v>53</v>
      </c>
      <c r="G7" s="67" t="s">
        <v>54</v>
      </c>
      <c r="H7" s="68" t="s">
        <v>55</v>
      </c>
      <c r="I7" s="68" t="s">
        <v>56</v>
      </c>
      <c r="J7" s="67" t="s">
        <v>57</v>
      </c>
      <c r="K7" s="108"/>
      <c r="L7" s="33"/>
      <c r="M7" s="92"/>
      <c r="N7" s="92"/>
      <c r="O7" s="33"/>
      <c r="P7" s="94"/>
      <c r="Q7" s="96"/>
      <c r="R7" s="98"/>
      <c r="S7" s="33"/>
      <c r="T7" s="92"/>
    </row>
    <row r="8" spans="2:20" s="37" customFormat="1" ht="16" customHeight="1">
      <c r="B8" s="36" t="s">
        <v>46</v>
      </c>
    </row>
    <row r="9" spans="2:20" s="37" customFormat="1" ht="16" customHeight="1">
      <c r="B9" s="38" t="s">
        <v>44</v>
      </c>
      <c r="C9" s="51">
        <v>1020</v>
      </c>
      <c r="D9" s="51">
        <v>3764</v>
      </c>
      <c r="E9" s="51">
        <v>3864</v>
      </c>
      <c r="F9" s="51">
        <v>1149</v>
      </c>
      <c r="G9" s="53">
        <f>SUM(C9:F9)</f>
        <v>9797</v>
      </c>
      <c r="H9" s="51">
        <v>91</v>
      </c>
      <c r="I9" s="51">
        <v>12</v>
      </c>
      <c r="J9" s="53">
        <f>SUM(H9:I9)</f>
        <v>103</v>
      </c>
      <c r="K9" s="41">
        <f>SUM(G9,J9)</f>
        <v>9900</v>
      </c>
      <c r="M9" s="54">
        <v>9900</v>
      </c>
      <c r="N9" s="54">
        <f>M9-K9</f>
        <v>0</v>
      </c>
      <c r="P9" s="51">
        <v>0</v>
      </c>
      <c r="Q9" s="51">
        <v>9797</v>
      </c>
      <c r="R9" s="41">
        <f>SUM(P9:Q9)</f>
        <v>9797</v>
      </c>
      <c r="T9" s="57" t="str">
        <f>IF(R9=G9, "PASS", "FAIL")</f>
        <v>PASS</v>
      </c>
    </row>
    <row r="10" spans="2:20" s="37" customFormat="1" ht="16" customHeight="1">
      <c r="B10" s="38" t="s">
        <v>83</v>
      </c>
      <c r="C10" s="40"/>
      <c r="D10" s="40"/>
      <c r="E10" s="40"/>
      <c r="F10" s="40"/>
      <c r="G10" s="40"/>
      <c r="H10" s="40"/>
      <c r="I10" s="40"/>
      <c r="J10" s="40"/>
      <c r="K10" s="40"/>
      <c r="M10" s="55"/>
      <c r="N10" s="56"/>
      <c r="P10" s="40"/>
      <c r="Q10" s="40"/>
      <c r="R10" s="39"/>
      <c r="T10" s="60"/>
    </row>
    <row r="11" spans="2:20" s="37" customFormat="1" ht="16" customHeight="1">
      <c r="B11" s="38" t="s">
        <v>79</v>
      </c>
      <c r="C11" s="51">
        <v>-60</v>
      </c>
      <c r="D11" s="51">
        <v>-891</v>
      </c>
      <c r="E11" s="51">
        <v>-321</v>
      </c>
      <c r="F11" s="51">
        <v>-628</v>
      </c>
      <c r="G11" s="53">
        <f>SUM(C11:F11)</f>
        <v>-1900</v>
      </c>
      <c r="H11" s="51">
        <v>-12</v>
      </c>
      <c r="I11" s="51">
        <v>-1</v>
      </c>
      <c r="J11" s="53">
        <f>SUM(H11:I11)</f>
        <v>-13</v>
      </c>
      <c r="K11" s="41">
        <f>SUM(G11,J11)</f>
        <v>-1913</v>
      </c>
      <c r="M11" s="54">
        <v>-1913</v>
      </c>
      <c r="N11" s="54">
        <f>M11-K11</f>
        <v>0</v>
      </c>
      <c r="P11" s="51">
        <v>0</v>
      </c>
      <c r="Q11" s="51">
        <v>-1900</v>
      </c>
      <c r="R11" s="41">
        <f>SUM(P11:Q11)</f>
        <v>-1900</v>
      </c>
      <c r="T11" s="57" t="str">
        <f>IF(R11=G11, "PASS", "FAIL")</f>
        <v>PASS</v>
      </c>
    </row>
    <row r="12" spans="2:20" s="37" customFormat="1" ht="16" customHeight="1">
      <c r="B12" s="38" t="s">
        <v>80</v>
      </c>
      <c r="C12" s="51">
        <v>11894</v>
      </c>
      <c r="D12" s="51">
        <v>45297</v>
      </c>
      <c r="E12" s="51">
        <v>50530</v>
      </c>
      <c r="F12" s="51">
        <v>14272</v>
      </c>
      <c r="G12" s="53">
        <f>SUM(C12:F12)</f>
        <v>121993</v>
      </c>
      <c r="H12" s="51">
        <v>1195</v>
      </c>
      <c r="I12" s="51">
        <v>151</v>
      </c>
      <c r="J12" s="53">
        <f>SUM(H12:I12)</f>
        <v>1346</v>
      </c>
      <c r="K12" s="41">
        <f>SUM(G12,J12)</f>
        <v>123339</v>
      </c>
      <c r="M12" s="54">
        <f>M13-SUM(M9,M11)</f>
        <v>123339</v>
      </c>
      <c r="N12" s="54">
        <f>M12-K12</f>
        <v>0</v>
      </c>
      <c r="P12" s="51">
        <v>60454</v>
      </c>
      <c r="Q12" s="51">
        <v>61539</v>
      </c>
      <c r="R12" s="41">
        <f>SUM(P12:Q12)</f>
        <v>121993</v>
      </c>
      <c r="T12" s="57" t="str">
        <f>IF(R12=G12, "PASS", "FAIL")</f>
        <v>PASS</v>
      </c>
    </row>
    <row r="13" spans="2:20" s="37" customFormat="1" ht="16" customHeight="1">
      <c r="B13" s="42" t="s">
        <v>6</v>
      </c>
      <c r="C13" s="41">
        <f t="shared" ref="C13:K13" si="0">SUM(C9,C11:C12)</f>
        <v>12854</v>
      </c>
      <c r="D13" s="41">
        <f t="shared" si="0"/>
        <v>48170</v>
      </c>
      <c r="E13" s="41">
        <f t="shared" si="0"/>
        <v>54073</v>
      </c>
      <c r="F13" s="41">
        <f t="shared" si="0"/>
        <v>14793</v>
      </c>
      <c r="G13" s="41">
        <f t="shared" si="0"/>
        <v>129890</v>
      </c>
      <c r="H13" s="41">
        <f t="shared" si="0"/>
        <v>1274</v>
      </c>
      <c r="I13" s="41">
        <f t="shared" si="0"/>
        <v>162</v>
      </c>
      <c r="J13" s="41">
        <f t="shared" si="0"/>
        <v>1436</v>
      </c>
      <c r="K13" s="41">
        <f t="shared" si="0"/>
        <v>131326</v>
      </c>
      <c r="M13" s="45">
        <v>131326</v>
      </c>
      <c r="N13" s="45">
        <f>M13-K13</f>
        <v>0</v>
      </c>
      <c r="P13" s="41">
        <f>SUM(P9,P11:P12)</f>
        <v>60454</v>
      </c>
      <c r="Q13" s="41">
        <f>SUM(Q9,Q11:Q12)</f>
        <v>69436</v>
      </c>
      <c r="R13" s="41">
        <f>SUM(R9,R11:R12)</f>
        <v>129890</v>
      </c>
    </row>
    <row r="14" spans="2:20" s="37" customFormat="1" ht="12.75" customHeight="1"/>
    <row r="15" spans="2:20" s="37" customFormat="1" ht="16" customHeight="1">
      <c r="B15" s="42" t="s">
        <v>81</v>
      </c>
      <c r="C15" s="41">
        <f t="shared" ref="C15:K15" si="1">C13+C18</f>
        <v>12847</v>
      </c>
      <c r="D15" s="41">
        <f t="shared" si="1"/>
        <v>48141</v>
      </c>
      <c r="E15" s="41">
        <f t="shared" si="1"/>
        <v>54045</v>
      </c>
      <c r="F15" s="41">
        <f t="shared" si="1"/>
        <v>14494</v>
      </c>
      <c r="G15" s="41">
        <f t="shared" si="1"/>
        <v>129527</v>
      </c>
      <c r="H15" s="41">
        <f t="shared" si="1"/>
        <v>1274</v>
      </c>
      <c r="I15" s="41">
        <f t="shared" si="1"/>
        <v>162</v>
      </c>
      <c r="J15" s="41">
        <f t="shared" si="1"/>
        <v>1436</v>
      </c>
      <c r="K15" s="41">
        <f t="shared" si="1"/>
        <v>130963</v>
      </c>
      <c r="P15" s="41">
        <f>P13+P18</f>
        <v>60453</v>
      </c>
      <c r="Q15" s="41">
        <f>Q13+Q18</f>
        <v>69074</v>
      </c>
      <c r="R15" s="41">
        <f>R13+R18</f>
        <v>129527</v>
      </c>
    </row>
    <row r="16" spans="2:20" s="37" customFormat="1" ht="12.75" customHeight="1"/>
    <row r="17" spans="2:22" s="37" customFormat="1" ht="16" customHeight="1">
      <c r="B17" s="36" t="s">
        <v>45</v>
      </c>
    </row>
    <row r="18" spans="2:22" s="37" customFormat="1" ht="16" customHeight="1">
      <c r="B18" s="38" t="s">
        <v>76</v>
      </c>
      <c r="C18" s="51">
        <v>-7</v>
      </c>
      <c r="D18" s="51">
        <v>-29</v>
      </c>
      <c r="E18" s="51">
        <v>-28</v>
      </c>
      <c r="F18" s="51">
        <v>-299</v>
      </c>
      <c r="G18" s="53">
        <f>SUM(C18:F18)</f>
        <v>-363</v>
      </c>
      <c r="H18" s="51">
        <v>0</v>
      </c>
      <c r="I18" s="51">
        <v>0</v>
      </c>
      <c r="J18" s="53">
        <f>SUM(H18:I18)</f>
        <v>0</v>
      </c>
      <c r="K18" s="41">
        <f>SUM(G18,J18)</f>
        <v>-363</v>
      </c>
      <c r="M18" s="54">
        <v>-363</v>
      </c>
      <c r="N18" s="54">
        <f>M18-K18</f>
        <v>0</v>
      </c>
      <c r="P18" s="51">
        <v>-1</v>
      </c>
      <c r="Q18" s="51">
        <v>-362</v>
      </c>
      <c r="R18" s="41">
        <f>SUM(P18:Q18)</f>
        <v>-363</v>
      </c>
      <c r="T18" s="57" t="str">
        <f>IF(R18=G18, "PASS", "FAIL")</f>
        <v>PASS</v>
      </c>
    </row>
    <row r="19" spans="2:22" s="37" customFormat="1" ht="16" customHeight="1">
      <c r="B19" s="65" t="s">
        <v>77</v>
      </c>
      <c r="C19" s="40"/>
      <c r="D19" s="40"/>
      <c r="E19" s="40"/>
      <c r="F19" s="40"/>
      <c r="G19" s="40"/>
      <c r="H19" s="40"/>
      <c r="I19" s="40"/>
      <c r="J19" s="40"/>
      <c r="K19" s="39"/>
      <c r="M19" s="55"/>
      <c r="N19" s="55"/>
      <c r="P19" s="40"/>
      <c r="Q19" s="40"/>
      <c r="R19" s="39"/>
      <c r="T19" s="61"/>
    </row>
    <row r="20" spans="2:22" s="37" customFormat="1" ht="16" customHeight="1">
      <c r="B20" s="38" t="s">
        <v>70</v>
      </c>
      <c r="C20" s="51">
        <v>0</v>
      </c>
      <c r="D20" s="51">
        <v>0</v>
      </c>
      <c r="E20" s="51">
        <v>0</v>
      </c>
      <c r="F20" s="51">
        <v>0</v>
      </c>
      <c r="G20" s="53">
        <f>SUM(C20:F20)</f>
        <v>0</v>
      </c>
      <c r="H20" s="51">
        <v>0</v>
      </c>
      <c r="I20" s="51">
        <v>0</v>
      </c>
      <c r="J20" s="53">
        <f>SUM(H20:I20)</f>
        <v>0</v>
      </c>
      <c r="K20" s="41">
        <f>SUM(G20,J20)</f>
        <v>0</v>
      </c>
      <c r="M20" s="54">
        <v>0</v>
      </c>
      <c r="N20" s="54">
        <f>M20-K20</f>
        <v>0</v>
      </c>
      <c r="P20" s="51">
        <v>0</v>
      </c>
      <c r="Q20" s="51">
        <v>0</v>
      </c>
      <c r="R20" s="41">
        <f>SUM(P20:Q20)</f>
        <v>0</v>
      </c>
      <c r="T20" s="57" t="str">
        <f>IF(R20=G20, "PASS", "FAIL")</f>
        <v>PASS</v>
      </c>
    </row>
    <row r="21" spans="2:22" s="37" customFormat="1" ht="16" customHeight="1">
      <c r="B21" s="38" t="s">
        <v>82</v>
      </c>
      <c r="C21" s="51">
        <v>-6827</v>
      </c>
      <c r="D21" s="51">
        <v>-4202</v>
      </c>
      <c r="E21" s="51">
        <v>-6373</v>
      </c>
      <c r="F21" s="51">
        <v>-65</v>
      </c>
      <c r="G21" s="53">
        <f>SUM(C21:F21)</f>
        <v>-17467</v>
      </c>
      <c r="H21" s="51">
        <v>-162</v>
      </c>
      <c r="I21" s="51">
        <v>-20</v>
      </c>
      <c r="J21" s="53">
        <f>SUM(H21:I21)</f>
        <v>-182</v>
      </c>
      <c r="K21" s="41">
        <f>SUM(G21,J21)</f>
        <v>-17649</v>
      </c>
      <c r="M21" s="54">
        <f>M22-M18-M20</f>
        <v>-17649</v>
      </c>
      <c r="N21" s="54">
        <f>M21-K21</f>
        <v>0</v>
      </c>
      <c r="P21" s="51">
        <v>-2818</v>
      </c>
      <c r="Q21" s="51">
        <v>-14649</v>
      </c>
      <c r="R21" s="41">
        <f>SUM(P21:Q21)</f>
        <v>-17467</v>
      </c>
      <c r="T21" s="57" t="str">
        <f>IF(R21=G21, "PASS", "FAIL")</f>
        <v>PASS</v>
      </c>
    </row>
    <row r="22" spans="2:22" s="37" customFormat="1" ht="16" customHeight="1">
      <c r="B22" s="42" t="s">
        <v>9</v>
      </c>
      <c r="C22" s="41">
        <f t="shared" ref="C22:K22" si="2">SUM(C18,C20:C21)</f>
        <v>-6834</v>
      </c>
      <c r="D22" s="41">
        <f t="shared" si="2"/>
        <v>-4231</v>
      </c>
      <c r="E22" s="41">
        <f t="shared" si="2"/>
        <v>-6401</v>
      </c>
      <c r="F22" s="41">
        <f t="shared" si="2"/>
        <v>-364</v>
      </c>
      <c r="G22" s="41">
        <f t="shared" si="2"/>
        <v>-17830</v>
      </c>
      <c r="H22" s="41">
        <f t="shared" si="2"/>
        <v>-162</v>
      </c>
      <c r="I22" s="41">
        <f t="shared" si="2"/>
        <v>-20</v>
      </c>
      <c r="J22" s="41">
        <f t="shared" si="2"/>
        <v>-182</v>
      </c>
      <c r="K22" s="41">
        <f t="shared" si="2"/>
        <v>-18012</v>
      </c>
      <c r="M22" s="45">
        <v>-18012</v>
      </c>
      <c r="N22" s="45">
        <f>M22-K22</f>
        <v>0</v>
      </c>
      <c r="P22" s="41">
        <f>SUM(P18,P20:P21)</f>
        <v>-2819</v>
      </c>
      <c r="Q22" s="41">
        <f>SUM(Q18,Q20:Q21)</f>
        <v>-15011</v>
      </c>
      <c r="R22" s="41">
        <f>SUM(R18,R20:R21)</f>
        <v>-17830</v>
      </c>
    </row>
    <row r="23" spans="2:22" s="37" customFormat="1" ht="12.75" customHeight="1"/>
    <row r="24" spans="2:22" s="37" customFormat="1" ht="16" customHeight="1">
      <c r="B24" s="42" t="s">
        <v>78</v>
      </c>
      <c r="C24" s="41">
        <f t="shared" ref="C24:K24" si="3">C22-C18</f>
        <v>-6827</v>
      </c>
      <c r="D24" s="41">
        <f t="shared" si="3"/>
        <v>-4202</v>
      </c>
      <c r="E24" s="41">
        <f t="shared" si="3"/>
        <v>-6373</v>
      </c>
      <c r="F24" s="41">
        <f t="shared" si="3"/>
        <v>-65</v>
      </c>
      <c r="G24" s="41">
        <f t="shared" si="3"/>
        <v>-17467</v>
      </c>
      <c r="H24" s="41">
        <f t="shared" si="3"/>
        <v>-162</v>
      </c>
      <c r="I24" s="41">
        <f t="shared" si="3"/>
        <v>-20</v>
      </c>
      <c r="J24" s="41">
        <f t="shared" si="3"/>
        <v>-182</v>
      </c>
      <c r="K24" s="41">
        <f t="shared" si="3"/>
        <v>-17649</v>
      </c>
      <c r="P24" s="41">
        <f>P22-P18</f>
        <v>-2818</v>
      </c>
      <c r="Q24" s="41">
        <f>Q22-Q18</f>
        <v>-14649</v>
      </c>
      <c r="R24" s="41">
        <f>R22-R18</f>
        <v>-17467</v>
      </c>
    </row>
    <row r="25" spans="2:22" s="37" customFormat="1" ht="12.75" customHeight="1"/>
    <row r="26" spans="2:22" s="37" customFormat="1" ht="16" customHeight="1">
      <c r="B26" s="43" t="s">
        <v>7</v>
      </c>
      <c r="C26" s="44">
        <f t="shared" ref="C26:K26" si="4">C13+C22</f>
        <v>6020</v>
      </c>
      <c r="D26" s="44">
        <f t="shared" si="4"/>
        <v>43939</v>
      </c>
      <c r="E26" s="44">
        <f t="shared" si="4"/>
        <v>47672</v>
      </c>
      <c r="F26" s="44">
        <f t="shared" si="4"/>
        <v>14429</v>
      </c>
      <c r="G26" s="44">
        <f t="shared" si="4"/>
        <v>112060</v>
      </c>
      <c r="H26" s="44">
        <f t="shared" si="4"/>
        <v>1112</v>
      </c>
      <c r="I26" s="44">
        <f t="shared" si="4"/>
        <v>142</v>
      </c>
      <c r="J26" s="44">
        <f t="shared" si="4"/>
        <v>1254</v>
      </c>
      <c r="K26" s="44">
        <f t="shared" si="4"/>
        <v>113314</v>
      </c>
      <c r="M26" s="45">
        <v>113314</v>
      </c>
      <c r="N26" s="45">
        <f>M26-K26</f>
        <v>0</v>
      </c>
      <c r="P26" s="44">
        <f>P13+P22</f>
        <v>57635</v>
      </c>
      <c r="Q26" s="44">
        <f>Q13+Q22</f>
        <v>54425</v>
      </c>
      <c r="R26" s="44">
        <f>R13+R22</f>
        <v>112060</v>
      </c>
    </row>
    <row r="27" spans="2:22" s="37" customFormat="1" ht="12.75" customHeight="1"/>
    <row r="28" spans="2:22" s="37" customFormat="1" ht="16" customHeight="1">
      <c r="B28" s="34" t="s">
        <v>58</v>
      </c>
    </row>
    <row r="29" spans="2:22" s="37" customFormat="1" ht="16" customHeight="1">
      <c r="B29" s="46" t="s">
        <v>90</v>
      </c>
      <c r="C29" s="47">
        <v>8343</v>
      </c>
      <c r="D29" s="47">
        <v>45627</v>
      </c>
      <c r="E29" s="47">
        <v>49334</v>
      </c>
      <c r="F29" s="47">
        <v>14591</v>
      </c>
      <c r="G29" s="47">
        <v>117895</v>
      </c>
      <c r="H29" s="47">
        <v>1552</v>
      </c>
      <c r="I29" s="47">
        <v>145</v>
      </c>
      <c r="J29" s="47">
        <v>1697</v>
      </c>
      <c r="K29" s="47">
        <v>119592</v>
      </c>
      <c r="P29" s="47">
        <v>63779</v>
      </c>
      <c r="Q29" s="47">
        <v>54116</v>
      </c>
      <c r="R29" s="47">
        <v>117895</v>
      </c>
    </row>
    <row r="30" spans="2:22" s="37" customFormat="1" ht="16" customHeight="1">
      <c r="B30" s="46" t="s">
        <v>91</v>
      </c>
      <c r="C30" s="47">
        <v>-1663</v>
      </c>
      <c r="D30" s="47">
        <v>-2973</v>
      </c>
      <c r="E30" s="47">
        <v>-4019</v>
      </c>
      <c r="F30" s="47">
        <v>-307</v>
      </c>
      <c r="G30" s="47">
        <v>-8962</v>
      </c>
      <c r="H30" s="47">
        <v>-156</v>
      </c>
      <c r="I30" s="47">
        <v>-4</v>
      </c>
      <c r="J30" s="47">
        <v>-160</v>
      </c>
      <c r="K30" s="47">
        <v>-9122</v>
      </c>
      <c r="P30" s="47">
        <v>-2355</v>
      </c>
      <c r="Q30" s="47">
        <v>-6607</v>
      </c>
      <c r="R30" s="47">
        <v>-8962</v>
      </c>
    </row>
    <row r="31" spans="2:22" s="37" customFormat="1" ht="16" customHeight="1">
      <c r="B31" s="46" t="s">
        <v>92</v>
      </c>
      <c r="C31" s="47">
        <v>6680</v>
      </c>
      <c r="D31" s="47">
        <v>42654</v>
      </c>
      <c r="E31" s="47">
        <v>45315</v>
      </c>
      <c r="F31" s="47">
        <v>14284</v>
      </c>
      <c r="G31" s="47">
        <v>108933</v>
      </c>
      <c r="H31" s="47">
        <v>1396</v>
      </c>
      <c r="I31" s="47">
        <v>141</v>
      </c>
      <c r="J31" s="47">
        <v>1537</v>
      </c>
      <c r="K31" s="47">
        <v>110470</v>
      </c>
      <c r="P31" s="47">
        <v>61424</v>
      </c>
      <c r="Q31" s="47">
        <v>47509</v>
      </c>
      <c r="R31" s="47">
        <v>108933</v>
      </c>
    </row>
    <row r="32" spans="2:22" s="1" customFormat="1" ht="12.75" customHeight="1">
      <c r="B32" s="16"/>
      <c r="C32" s="31">
        <v>2</v>
      </c>
      <c r="D32" s="31">
        <f t="shared" ref="D32:K32" si="5">C32+1</f>
        <v>3</v>
      </c>
      <c r="E32" s="31">
        <f t="shared" si="5"/>
        <v>4</v>
      </c>
      <c r="F32" s="31">
        <f t="shared" si="5"/>
        <v>5</v>
      </c>
      <c r="G32" s="31">
        <f t="shared" si="5"/>
        <v>6</v>
      </c>
      <c r="H32" s="31">
        <f t="shared" si="5"/>
        <v>7</v>
      </c>
      <c r="I32" s="31">
        <f t="shared" si="5"/>
        <v>8</v>
      </c>
      <c r="J32" s="31">
        <f t="shared" si="5"/>
        <v>9</v>
      </c>
      <c r="K32" s="31">
        <f t="shared" si="5"/>
        <v>10</v>
      </c>
      <c r="L32" s="17"/>
      <c r="M32" s="18"/>
      <c r="N32" s="19"/>
      <c r="O32" s="17"/>
      <c r="P32" s="31">
        <v>12</v>
      </c>
      <c r="Q32" s="31">
        <f>P32+1</f>
        <v>13</v>
      </c>
      <c r="R32" s="31">
        <f>Q32+1</f>
        <v>14</v>
      </c>
      <c r="S32" s="17"/>
      <c r="T32" s="20"/>
      <c r="U32" s="21"/>
      <c r="V32" s="21"/>
    </row>
    <row r="33" spans="2:19" s="1" customFormat="1" ht="18" customHeight="1">
      <c r="B33" s="22" t="s">
        <v>69</v>
      </c>
      <c r="C33" s="23"/>
      <c r="D33" s="23"/>
      <c r="E33" s="23"/>
      <c r="F33" s="23"/>
      <c r="G33" s="23"/>
      <c r="H33" s="23"/>
      <c r="I33" s="23"/>
      <c r="J33" s="23"/>
      <c r="K33" s="23"/>
      <c r="L33" s="23"/>
      <c r="O33" s="23"/>
      <c r="P33" s="23"/>
      <c r="Q33" s="23"/>
      <c r="R33" s="23"/>
      <c r="S33" s="23"/>
    </row>
    <row r="34" spans="2:19" s="1" customFormat="1" ht="6" customHeight="1">
      <c r="B34" s="24"/>
      <c r="C34" s="23"/>
      <c r="D34" s="23"/>
      <c r="E34" s="23"/>
      <c r="F34" s="23"/>
      <c r="G34" s="23"/>
      <c r="H34" s="23"/>
      <c r="I34" s="23"/>
      <c r="J34" s="23"/>
      <c r="K34" s="23"/>
      <c r="L34" s="23"/>
      <c r="M34" s="23"/>
      <c r="N34" s="29"/>
      <c r="O34" s="12"/>
    </row>
    <row r="35" spans="2:19" s="1" customFormat="1" ht="16" customHeight="1">
      <c r="B35" s="27" t="s">
        <v>71</v>
      </c>
      <c r="C35" s="28"/>
      <c r="D35" s="23"/>
      <c r="E35" s="23"/>
      <c r="F35" s="23"/>
      <c r="G35" s="23"/>
      <c r="H35" s="23"/>
      <c r="I35" s="23"/>
      <c r="J35" s="23"/>
      <c r="K35" s="23"/>
      <c r="L35" s="23"/>
      <c r="M35" s="26"/>
      <c r="N35" s="23"/>
      <c r="O35" s="23"/>
    </row>
    <row r="36" spans="2:19" s="37" customFormat="1" ht="16" customHeight="1">
      <c r="B36" s="38" t="s">
        <v>71</v>
      </c>
      <c r="C36" s="51">
        <v>0</v>
      </c>
      <c r="D36" s="51">
        <v>30</v>
      </c>
      <c r="E36" s="51">
        <v>43</v>
      </c>
      <c r="F36" s="40"/>
      <c r="G36" s="40"/>
      <c r="H36" s="40"/>
      <c r="I36" s="40"/>
      <c r="J36" s="40"/>
      <c r="K36" s="40"/>
      <c r="M36" s="57" t="s">
        <v>142</v>
      </c>
    </row>
    <row r="37" spans="2:19" s="1" customFormat="1" ht="6" customHeight="1">
      <c r="B37" s="24"/>
      <c r="C37" s="23"/>
      <c r="D37" s="23"/>
      <c r="E37" s="23"/>
      <c r="F37" s="23"/>
      <c r="G37" s="23"/>
      <c r="H37" s="23"/>
      <c r="I37" s="23"/>
      <c r="J37" s="23"/>
      <c r="K37" s="23"/>
      <c r="L37" s="23"/>
      <c r="M37" s="23"/>
      <c r="N37" s="29"/>
      <c r="O37" s="12"/>
    </row>
    <row r="38" spans="2:19" s="1" customFormat="1" ht="16" customHeight="1">
      <c r="B38" s="27" t="s">
        <v>84</v>
      </c>
      <c r="C38" s="28"/>
      <c r="D38" s="23"/>
      <c r="E38" s="23"/>
      <c r="F38" s="23"/>
      <c r="G38" s="23"/>
      <c r="H38" s="23"/>
      <c r="I38" s="23"/>
      <c r="J38" s="23"/>
      <c r="K38" s="23"/>
      <c r="L38" s="23"/>
      <c r="M38" s="26"/>
      <c r="N38" s="23"/>
      <c r="O38" s="23"/>
    </row>
    <row r="39" spans="2:19" s="37" customFormat="1" ht="16" customHeight="1">
      <c r="B39" s="38" t="s">
        <v>85</v>
      </c>
      <c r="C39" s="51">
        <v>1012</v>
      </c>
      <c r="D39" s="51">
        <v>27739</v>
      </c>
      <c r="E39" s="51">
        <v>28096</v>
      </c>
      <c r="F39" s="51">
        <v>6445</v>
      </c>
      <c r="G39" s="53">
        <f t="shared" ref="G39:G44" si="6">SUM(C39:F39)</f>
        <v>63292</v>
      </c>
      <c r="H39" s="51">
        <v>0</v>
      </c>
      <c r="I39" s="51">
        <v>0</v>
      </c>
      <c r="J39" s="53">
        <f>SUM(H39:I39)</f>
        <v>0</v>
      </c>
      <c r="K39" s="41">
        <f>G39+J39</f>
        <v>63292</v>
      </c>
      <c r="M39" s="54">
        <v>63292</v>
      </c>
      <c r="N39" s="54">
        <f>M39-K39</f>
        <v>0</v>
      </c>
    </row>
    <row r="40" spans="2:19" s="37" customFormat="1" ht="16" customHeight="1">
      <c r="B40" s="38" t="s">
        <v>88</v>
      </c>
      <c r="C40" s="51">
        <v>6605</v>
      </c>
      <c r="D40" s="51">
        <v>7262</v>
      </c>
      <c r="E40" s="51">
        <v>5828</v>
      </c>
      <c r="F40" s="51">
        <v>4123</v>
      </c>
      <c r="G40" s="53">
        <f t="shared" si="6"/>
        <v>23818</v>
      </c>
      <c r="H40" s="51">
        <v>1052</v>
      </c>
      <c r="I40" s="51">
        <v>148</v>
      </c>
      <c r="J40" s="53">
        <f>SUM(H40:I40)</f>
        <v>1200</v>
      </c>
      <c r="K40" s="41">
        <f>G40+J40</f>
        <v>25018</v>
      </c>
      <c r="M40" s="54">
        <v>25018</v>
      </c>
      <c r="N40" s="54">
        <f>M40-K40</f>
        <v>0</v>
      </c>
    </row>
    <row r="41" spans="2:19" s="37" customFormat="1" ht="16" customHeight="1">
      <c r="B41" s="38" t="s">
        <v>86</v>
      </c>
      <c r="C41" s="51">
        <v>0</v>
      </c>
      <c r="D41" s="51">
        <v>1913</v>
      </c>
      <c r="E41" s="51">
        <v>1913</v>
      </c>
      <c r="F41" s="51">
        <v>1328</v>
      </c>
      <c r="G41" s="53">
        <f t="shared" si="6"/>
        <v>5154</v>
      </c>
      <c r="H41" s="40"/>
      <c r="I41" s="40"/>
      <c r="J41" s="40"/>
      <c r="K41" s="41">
        <f>G41</f>
        <v>5154</v>
      </c>
    </row>
    <row r="42" spans="2:19" s="37" customFormat="1" ht="16" customHeight="1">
      <c r="B42" s="38" t="s">
        <v>62</v>
      </c>
      <c r="C42" s="51">
        <v>0</v>
      </c>
      <c r="D42" s="51">
        <v>2636</v>
      </c>
      <c r="E42" s="51">
        <v>1603</v>
      </c>
      <c r="F42" s="51">
        <v>4</v>
      </c>
      <c r="G42" s="53">
        <f t="shared" si="6"/>
        <v>4243</v>
      </c>
      <c r="H42" s="40"/>
      <c r="I42" s="40"/>
      <c r="J42" s="40"/>
      <c r="K42" s="41">
        <f>G42</f>
        <v>4243</v>
      </c>
    </row>
    <row r="43" spans="2:19" s="37" customFormat="1" ht="16" customHeight="1">
      <c r="B43" s="38" t="s">
        <v>63</v>
      </c>
      <c r="C43" s="51">
        <v>0</v>
      </c>
      <c r="D43" s="51">
        <v>0</v>
      </c>
      <c r="E43" s="51">
        <v>0</v>
      </c>
      <c r="F43" s="51">
        <v>11163</v>
      </c>
      <c r="G43" s="53">
        <f t="shared" si="6"/>
        <v>11163</v>
      </c>
      <c r="H43" s="40"/>
      <c r="I43" s="40"/>
      <c r="J43" s="40"/>
      <c r="K43" s="41">
        <f>G43</f>
        <v>11163</v>
      </c>
      <c r="M43" s="30" t="str">
        <f>IF(OR(SUM(C43:E43)&gt;P13, F43&gt;F13), "FAIL", "PASS")</f>
        <v>PASS</v>
      </c>
      <c r="N43" s="25"/>
    </row>
    <row r="44" spans="2:19" s="37" customFormat="1" ht="16" customHeight="1">
      <c r="B44" s="38" t="s">
        <v>64</v>
      </c>
      <c r="C44" s="51">
        <v>0</v>
      </c>
      <c r="D44" s="51">
        <v>120</v>
      </c>
      <c r="E44" s="51">
        <v>120</v>
      </c>
      <c r="F44" s="51">
        <v>0</v>
      </c>
      <c r="G44" s="53">
        <f t="shared" si="6"/>
        <v>240</v>
      </c>
      <c r="H44" s="40"/>
      <c r="I44" s="40"/>
      <c r="J44" s="40"/>
      <c r="K44" s="41">
        <f>G44</f>
        <v>240</v>
      </c>
      <c r="M44" s="62"/>
    </row>
    <row r="45" spans="2:19" s="1" customFormat="1" ht="6" customHeight="1">
      <c r="B45" s="24"/>
      <c r="C45" s="23"/>
      <c r="D45" s="23"/>
      <c r="E45" s="23"/>
      <c r="F45" s="23"/>
      <c r="G45" s="23"/>
      <c r="H45" s="23"/>
      <c r="I45" s="23"/>
      <c r="J45" s="23"/>
      <c r="K45" s="23"/>
      <c r="L45" s="23"/>
      <c r="M45" s="23"/>
      <c r="N45" s="29"/>
      <c r="O45" s="12"/>
    </row>
    <row r="46" spans="2:19" s="1" customFormat="1" ht="16" customHeight="1">
      <c r="B46" s="27" t="s">
        <v>45</v>
      </c>
      <c r="C46" s="28"/>
      <c r="D46" s="23"/>
      <c r="E46" s="23"/>
      <c r="F46" s="23"/>
      <c r="G46" s="23"/>
      <c r="H46" s="23"/>
      <c r="I46" s="23"/>
      <c r="J46" s="23"/>
      <c r="K46" s="23"/>
      <c r="L46" s="23"/>
      <c r="M46" s="26"/>
      <c r="N46" s="23"/>
      <c r="O46" s="23"/>
    </row>
    <row r="47" spans="2:19" s="37" customFormat="1" ht="16" customHeight="1">
      <c r="B47" s="38" t="s">
        <v>62</v>
      </c>
      <c r="C47" s="51">
        <v>0</v>
      </c>
      <c r="D47" s="51">
        <v>-2232</v>
      </c>
      <c r="E47" s="51">
        <v>-1380</v>
      </c>
      <c r="F47" s="51">
        <v>-1</v>
      </c>
      <c r="G47" s="53">
        <f>SUM(C47:F47)</f>
        <v>-3613</v>
      </c>
      <c r="H47" s="40"/>
      <c r="I47" s="40"/>
      <c r="J47" s="40"/>
      <c r="K47" s="41">
        <f>G47</f>
        <v>-3613</v>
      </c>
      <c r="M47" s="30" t="s">
        <v>142</v>
      </c>
      <c r="N47" s="25"/>
    </row>
    <row r="48" spans="2:19" s="1" customFormat="1" ht="6" customHeight="1">
      <c r="B48" s="24"/>
      <c r="C48" s="23"/>
      <c r="D48" s="23"/>
      <c r="E48" s="23"/>
      <c r="F48" s="23"/>
      <c r="G48" s="23"/>
      <c r="H48" s="23"/>
      <c r="I48" s="23"/>
      <c r="J48" s="23"/>
      <c r="K48" s="23"/>
      <c r="L48" s="23"/>
      <c r="M48" s="23"/>
      <c r="N48" s="29"/>
      <c r="O48" s="12"/>
    </row>
    <row r="49" spans="2:20" s="1" customFormat="1" ht="16" customHeight="1">
      <c r="B49" s="27" t="s">
        <v>65</v>
      </c>
      <c r="C49" s="28"/>
      <c r="D49" s="23"/>
      <c r="E49" s="23"/>
      <c r="F49" s="23"/>
      <c r="G49" s="23"/>
      <c r="H49" s="23"/>
      <c r="I49" s="23"/>
      <c r="J49" s="23"/>
      <c r="K49" s="23"/>
      <c r="L49" s="23"/>
      <c r="M49" s="26"/>
      <c r="N49" s="23"/>
      <c r="O49" s="23"/>
    </row>
    <row r="50" spans="2:20" s="37" customFormat="1" ht="16" customHeight="1">
      <c r="B50" s="38" t="s">
        <v>66</v>
      </c>
      <c r="C50" s="51">
        <v>0</v>
      </c>
      <c r="D50" s="51">
        <v>1204</v>
      </c>
      <c r="E50" s="51">
        <v>1204</v>
      </c>
      <c r="F50" s="51">
        <v>0</v>
      </c>
      <c r="G50" s="53">
        <f>SUM(C50:F50)</f>
        <v>2408</v>
      </c>
      <c r="H50" s="40"/>
      <c r="I50" s="40"/>
      <c r="J50" s="40"/>
      <c r="K50" s="41">
        <f>G50</f>
        <v>2408</v>
      </c>
      <c r="M50" s="30" t="str">
        <f>IF(AND(G44&gt;0, G50=0), "FAIL", "PASS")</f>
        <v>PASS</v>
      </c>
    </row>
    <row r="51" spans="2:20" s="37" customFormat="1" ht="16" customHeight="1">
      <c r="B51" s="46" t="s">
        <v>72</v>
      </c>
      <c r="C51" s="63" t="e">
        <f>(C44*1000)/C50</f>
        <v>#DIV/0!</v>
      </c>
      <c r="D51" s="63">
        <f>(D44*1000)/D50</f>
        <v>99.667774086378742</v>
      </c>
      <c r="E51" s="63">
        <f>(E44*1000)/E50</f>
        <v>99.667774086378742</v>
      </c>
      <c r="F51" s="63" t="e">
        <f>(F44*1000)/F50</f>
        <v>#DIV/0!</v>
      </c>
      <c r="G51" s="64">
        <f>(G44*1000)/G50</f>
        <v>99.667774086378742</v>
      </c>
      <c r="H51" s="40"/>
      <c r="I51" s="40"/>
      <c r="J51" s="40"/>
      <c r="K51" s="66">
        <f>(K44*1000)/K50</f>
        <v>99.667774086378742</v>
      </c>
    </row>
    <row r="52" spans="2:20" s="37" customFormat="1" ht="16" customHeight="1">
      <c r="B52" s="38" t="s">
        <v>67</v>
      </c>
      <c r="C52" s="51">
        <v>0</v>
      </c>
      <c r="D52" s="51">
        <v>544140</v>
      </c>
      <c r="E52" s="51">
        <v>70787</v>
      </c>
      <c r="F52" s="51">
        <v>919</v>
      </c>
      <c r="G52" s="53">
        <f>SUM(C52:F52)</f>
        <v>615846</v>
      </c>
      <c r="H52" s="40"/>
      <c r="I52" s="40"/>
      <c r="J52" s="40"/>
      <c r="K52" s="41">
        <f>G52</f>
        <v>615846</v>
      </c>
    </row>
    <row r="53" spans="2:20" s="37" customFormat="1" ht="16" customHeight="1">
      <c r="B53" s="38" t="s">
        <v>87</v>
      </c>
      <c r="C53" s="51">
        <v>0</v>
      </c>
      <c r="D53" s="51">
        <v>328762</v>
      </c>
      <c r="E53" s="51">
        <v>628194</v>
      </c>
      <c r="F53" s="51">
        <v>649</v>
      </c>
      <c r="G53" s="53">
        <f>SUM(C53:F53)</f>
        <v>957605</v>
      </c>
      <c r="H53" s="40"/>
      <c r="I53" s="40"/>
      <c r="J53" s="40"/>
      <c r="K53" s="41">
        <f>G53</f>
        <v>957605</v>
      </c>
    </row>
    <row r="54" spans="2:20" s="37" customFormat="1" ht="16" customHeight="1">
      <c r="B54" s="52" t="s">
        <v>68</v>
      </c>
      <c r="C54" s="53">
        <f>SUM(C52:C53)</f>
        <v>0</v>
      </c>
      <c r="D54" s="53">
        <f>SUM(D52:D53)</f>
        <v>872902</v>
      </c>
      <c r="E54" s="53">
        <f>SUM(E52:E53)</f>
        <v>698981</v>
      </c>
      <c r="F54" s="53">
        <f>SUM(F52:F53)</f>
        <v>1568</v>
      </c>
      <c r="G54" s="53">
        <f>SUM(G52:G53)</f>
        <v>1573451</v>
      </c>
      <c r="H54" s="40"/>
      <c r="I54" s="40"/>
      <c r="J54" s="40"/>
      <c r="K54" s="41">
        <f>SUM(K52:K53)</f>
        <v>1573451</v>
      </c>
      <c r="M54" s="30" t="str">
        <f>IF(AND(G42&gt;0, G54=0), "FAIL", "PASS")</f>
        <v>PASS</v>
      </c>
    </row>
    <row r="55" spans="2:20" s="37" customFormat="1" ht="16" customHeight="1">
      <c r="B55" s="46" t="s">
        <v>73</v>
      </c>
      <c r="C55" s="63" t="e">
        <f>(C42*1000)/C54</f>
        <v>#DIV/0!</v>
      </c>
      <c r="D55" s="63">
        <f>(D42*1000)/D54</f>
        <v>3.019812075124126</v>
      </c>
      <c r="E55" s="63">
        <f>(E42*1000)/E54</f>
        <v>2.2933384455371462</v>
      </c>
      <c r="F55" s="63">
        <f>(F42*1000)/F54</f>
        <v>2.5510204081632653</v>
      </c>
      <c r="G55" s="64">
        <f>(G42*1000)/G54</f>
        <v>2.6966203586892759</v>
      </c>
      <c r="H55" s="40"/>
      <c r="I55" s="40"/>
      <c r="J55" s="40"/>
      <c r="K55" s="66">
        <f>(K42*1000)/K54</f>
        <v>2.6966203586892759</v>
      </c>
    </row>
    <row r="56" spans="2:20" s="37" customFormat="1" ht="12.75" customHeight="1"/>
    <row r="57" spans="2:20" s="13" customFormat="1" ht="18" customHeight="1">
      <c r="B57" s="14" t="s">
        <v>8</v>
      </c>
      <c r="C57" s="15"/>
      <c r="D57" s="15"/>
      <c r="F57" s="15"/>
      <c r="M57" s="15"/>
      <c r="N57" s="15"/>
      <c r="P57" s="15"/>
      <c r="Q57" s="15"/>
      <c r="T57" s="15"/>
    </row>
    <row r="58" spans="2:20" s="10" customFormat="1" ht="16" customHeight="1">
      <c r="B58" s="91" t="s">
        <v>167</v>
      </c>
      <c r="C58" s="91"/>
      <c r="D58" s="91"/>
      <c r="E58" s="91"/>
      <c r="F58" s="91"/>
      <c r="G58" s="91"/>
      <c r="H58" s="91"/>
      <c r="I58" s="91"/>
      <c r="J58" s="91"/>
      <c r="K58" s="91"/>
      <c r="L58" s="48"/>
      <c r="M58" s="49"/>
      <c r="N58" s="49"/>
      <c r="O58" s="49"/>
      <c r="P58" s="49"/>
      <c r="Q58" s="49"/>
      <c r="S58" s="49"/>
      <c r="T58" s="49"/>
    </row>
    <row r="59" spans="2:20" s="10" customFormat="1" ht="16" customHeight="1">
      <c r="B59" s="91"/>
      <c r="C59" s="91"/>
      <c r="D59" s="91"/>
      <c r="E59" s="91"/>
      <c r="F59" s="91"/>
      <c r="G59" s="91"/>
      <c r="H59" s="91"/>
      <c r="I59" s="91"/>
      <c r="J59" s="91"/>
      <c r="K59" s="91"/>
      <c r="L59" s="49"/>
      <c r="M59" s="49"/>
      <c r="N59" s="49"/>
      <c r="O59" s="49"/>
      <c r="P59" s="49"/>
      <c r="Q59" s="49"/>
      <c r="S59" s="49"/>
      <c r="T59" s="49"/>
    </row>
    <row r="60" spans="2:20" s="10" customFormat="1" ht="16" customHeight="1">
      <c r="B60" s="91"/>
      <c r="C60" s="91"/>
      <c r="D60" s="91"/>
      <c r="E60" s="91"/>
      <c r="F60" s="91"/>
      <c r="G60" s="91"/>
      <c r="H60" s="91"/>
      <c r="I60" s="91"/>
      <c r="J60" s="91"/>
      <c r="K60" s="91"/>
      <c r="L60" s="49"/>
      <c r="M60" s="49"/>
      <c r="N60" s="49"/>
      <c r="O60" s="49"/>
      <c r="P60" s="49"/>
      <c r="Q60" s="49"/>
      <c r="S60" s="49"/>
      <c r="T60" s="49"/>
    </row>
    <row r="61" spans="2:20" s="10" customFormat="1" ht="16" customHeight="1">
      <c r="B61" s="91"/>
      <c r="C61" s="91"/>
      <c r="D61" s="91"/>
      <c r="E61" s="91"/>
      <c r="F61" s="91"/>
      <c r="G61" s="91"/>
      <c r="H61" s="91"/>
      <c r="I61" s="91"/>
      <c r="J61" s="91"/>
      <c r="K61" s="91"/>
      <c r="L61" s="49"/>
      <c r="M61" s="49"/>
      <c r="N61" s="49"/>
      <c r="O61" s="49"/>
      <c r="P61" s="49"/>
      <c r="Q61" s="49"/>
      <c r="S61" s="49"/>
      <c r="T61" s="49"/>
    </row>
    <row r="62" spans="2:20" s="10" customFormat="1" ht="16" customHeight="1">
      <c r="B62" s="91"/>
      <c r="C62" s="91"/>
      <c r="D62" s="91"/>
      <c r="E62" s="91"/>
      <c r="F62" s="91"/>
      <c r="G62" s="91"/>
      <c r="H62" s="91"/>
      <c r="I62" s="91"/>
      <c r="J62" s="91"/>
      <c r="K62" s="91"/>
      <c r="L62" s="49"/>
      <c r="M62" s="49"/>
      <c r="N62" s="49"/>
      <c r="O62" s="49"/>
      <c r="P62" s="49"/>
      <c r="Q62" s="49"/>
      <c r="S62" s="49"/>
      <c r="T62" s="49"/>
    </row>
    <row r="63" spans="2:20" s="10" customFormat="1" ht="16" customHeight="1">
      <c r="B63" s="91"/>
      <c r="C63" s="91"/>
      <c r="D63" s="91"/>
      <c r="E63" s="91"/>
      <c r="F63" s="91"/>
      <c r="G63" s="91"/>
      <c r="H63" s="91"/>
      <c r="I63" s="91"/>
      <c r="J63" s="91"/>
      <c r="K63" s="91"/>
      <c r="L63" s="49"/>
      <c r="M63" s="49"/>
      <c r="N63" s="49"/>
      <c r="O63" s="49"/>
      <c r="P63" s="49"/>
      <c r="Q63" s="49"/>
      <c r="S63" s="49"/>
      <c r="T63" s="49"/>
    </row>
    <row r="64" spans="2:20" s="10" customFormat="1" ht="16" customHeight="1">
      <c r="B64" s="91"/>
      <c r="C64" s="91"/>
      <c r="D64" s="91"/>
      <c r="E64" s="91"/>
      <c r="F64" s="91"/>
      <c r="G64" s="91"/>
      <c r="H64" s="91"/>
      <c r="I64" s="91"/>
      <c r="J64" s="91"/>
      <c r="K64" s="91"/>
      <c r="L64" s="49"/>
      <c r="M64" s="49"/>
      <c r="N64" s="49"/>
      <c r="O64" s="49"/>
      <c r="P64" s="49"/>
      <c r="Q64" s="49"/>
      <c r="S64" s="49"/>
      <c r="T64" s="49"/>
    </row>
    <row r="65" spans="2:20" s="10" customFormat="1" ht="16" customHeight="1">
      <c r="B65" s="91"/>
      <c r="C65" s="91"/>
      <c r="D65" s="91"/>
      <c r="E65" s="91"/>
      <c r="F65" s="91"/>
      <c r="G65" s="91"/>
      <c r="H65" s="91"/>
      <c r="I65" s="91"/>
      <c r="J65" s="91"/>
      <c r="K65" s="91"/>
      <c r="L65" s="49"/>
      <c r="M65" s="49"/>
      <c r="N65" s="49"/>
      <c r="O65" s="49"/>
      <c r="P65" s="49"/>
      <c r="Q65" s="49"/>
      <c r="S65" s="49"/>
      <c r="T65" s="49"/>
    </row>
    <row r="66" spans="2:20" s="10" customFormat="1" ht="16" customHeight="1">
      <c r="B66" s="91"/>
      <c r="C66" s="91"/>
      <c r="D66" s="91"/>
      <c r="E66" s="91"/>
      <c r="F66" s="91"/>
      <c r="G66" s="91"/>
      <c r="H66" s="91"/>
      <c r="I66" s="91"/>
      <c r="J66" s="91"/>
      <c r="K66" s="91"/>
      <c r="L66" s="49"/>
      <c r="M66" s="49"/>
      <c r="N66" s="49"/>
      <c r="O66" s="49"/>
      <c r="P66" s="49"/>
      <c r="Q66" s="49"/>
      <c r="S66" s="49"/>
      <c r="T66" s="49"/>
    </row>
    <row r="67" spans="2:20" s="10" customFormat="1" ht="16" customHeight="1">
      <c r="B67" s="91"/>
      <c r="C67" s="91"/>
      <c r="D67" s="91"/>
      <c r="E67" s="91"/>
      <c r="F67" s="91"/>
      <c r="G67" s="91"/>
      <c r="H67" s="91"/>
      <c r="I67" s="91"/>
      <c r="J67" s="91"/>
      <c r="K67" s="91"/>
      <c r="L67" s="49"/>
      <c r="M67" s="49"/>
      <c r="N67" s="49"/>
      <c r="O67" s="49"/>
      <c r="P67" s="49"/>
      <c r="Q67" s="49"/>
      <c r="S67" s="49"/>
      <c r="T67" s="49"/>
    </row>
    <row r="68" spans="2:20" s="10" customFormat="1" ht="16" customHeight="1">
      <c r="B68" s="91"/>
      <c r="C68" s="91"/>
      <c r="D68" s="91"/>
      <c r="E68" s="91"/>
      <c r="F68" s="91"/>
      <c r="G68" s="91"/>
      <c r="H68" s="91"/>
      <c r="I68" s="91"/>
      <c r="J68" s="91"/>
      <c r="K68" s="91"/>
      <c r="L68" s="49"/>
      <c r="M68" s="49"/>
      <c r="N68" s="49"/>
      <c r="O68" s="49"/>
      <c r="P68" s="49"/>
      <c r="Q68" s="49"/>
      <c r="S68" s="49"/>
      <c r="T68" s="49"/>
    </row>
    <row r="69" spans="2:20" s="10" customFormat="1" ht="16" customHeight="1">
      <c r="B69" s="91"/>
      <c r="C69" s="91"/>
      <c r="D69" s="91"/>
      <c r="E69" s="91"/>
      <c r="F69" s="91"/>
      <c r="G69" s="91"/>
      <c r="H69" s="91"/>
      <c r="I69" s="91"/>
      <c r="J69" s="91"/>
      <c r="K69" s="91"/>
      <c r="L69" s="48"/>
      <c r="M69" s="49"/>
      <c r="N69" s="49"/>
      <c r="O69" s="49"/>
      <c r="P69" s="49"/>
      <c r="Q69" s="49"/>
      <c r="S69" s="49"/>
      <c r="T69" s="49"/>
    </row>
    <row r="70" spans="2:20">
      <c r="N70" s="50"/>
      <c r="P70" s="50"/>
      <c r="T70" s="50"/>
    </row>
  </sheetData>
  <mergeCells count="13">
    <mergeCell ref="R6:R7"/>
    <mergeCell ref="T6:T7"/>
    <mergeCell ref="C1:D1"/>
    <mergeCell ref="C3:D3"/>
    <mergeCell ref="F3:G3"/>
    <mergeCell ref="C6:G6"/>
    <mergeCell ref="H6:J6"/>
    <mergeCell ref="K6:K7"/>
    <mergeCell ref="B58:K69"/>
    <mergeCell ref="M6:M7"/>
    <mergeCell ref="N6:N7"/>
    <mergeCell ref="P6:P7"/>
    <mergeCell ref="Q6:Q7"/>
  </mergeCells>
  <conditionalFormatting sqref="C3:E3">
    <cfRule type="expression" dxfId="55" priority="2">
      <formula>$E$3&lt;&gt;0</formula>
    </cfRule>
  </conditionalFormatting>
  <conditionalFormatting sqref="C29:K29 P29:R29">
    <cfRule type="expression" dxfId="54" priority="5">
      <formula>AND(ABS(C13-C29)&gt;500, ABS((C13-C29)/C29)&gt;0.1)</formula>
    </cfRule>
  </conditionalFormatting>
  <conditionalFormatting sqref="C30:K30 P30:R30">
    <cfRule type="expression" dxfId="53" priority="6">
      <formula>AND(ABS(C22-C30)&gt;500, ABS((C22-C30)/C30)&gt;0.1)</formula>
    </cfRule>
  </conditionalFormatting>
  <conditionalFormatting sqref="C31:K31 P31:R31">
    <cfRule type="expression" dxfId="52" priority="7">
      <formula>AND(ABS(C26-C31)&gt;500, ABS((C26-C31)/C31)&gt;0.1)</formula>
    </cfRule>
  </conditionalFormatting>
  <conditionalFormatting sqref="M9:N9 M11:N13 M18:N18 M20:N22 M26:N26 M39:N40">
    <cfRule type="expression" dxfId="51" priority="4">
      <formula>$N9&lt;&gt;0</formula>
    </cfRule>
  </conditionalFormatting>
  <conditionalFormatting sqref="M6:N7">
    <cfRule type="expression" dxfId="50" priority="3">
      <formula>SUM($N$9:$N$40)&lt;&gt;0</formula>
    </cfRule>
  </conditionalFormatting>
  <conditionalFormatting sqref="T9 T11:T12 T18 T20:T21 M36 M43 M47 M50 M54">
    <cfRule type="cellIs" dxfId="49" priority="8" operator="equal">
      <formula>"FAIL"</formula>
    </cfRule>
  </conditionalFormatting>
  <conditionalFormatting sqref="C9:F9 H9:I9 P9:Q9 C11:F12 H11:I12 P11:Q12 C18:F18 C20:F21 H18:I18 H20:I21 P18:Q18 P20:Q21 C36:E36 C39:F44 H39:I40 C47:F47 C50:F50 C52:F53">
    <cfRule type="expression" dxfId="48" priority="1">
      <formula>VLOOKUP($B$3,#REF!, 7, FALSE)="No"</formula>
    </cfRule>
  </conditionalFormatting>
  <dataValidations count="4">
    <dataValidation type="list" allowBlank="1" showInputMessage="1" showErrorMessage="1" sqref="H3" xr:uid="{00000000-0002-0000-1C00-000000000000}">
      <formula1>#REF!</formula1>
    </dataValidation>
    <dataValidation type="whole" errorStyle="warning" operator="greaterThanOrEqual" allowBlank="1" showErrorMessage="1" errorTitle="WARNING" error="This figure must be entered as a positive whole number. Please ensure the figure you have entered is correct." sqref="C50:F50 C52:F53" xr:uid="{00000000-0002-0000-1C00-000001000000}">
      <formula1>0</formula1>
    </dataValidation>
    <dataValidation type="whole" errorStyle="warning" operator="lessThanOrEqual" allowBlank="1" showErrorMessage="1" errorTitle="WARNING: Check signage" error="Income must be entered as a negative whole number. Please ensure that the figure you have entered is correct." sqref="C11:F11 H11:I11 P11:Q11 C18:F18 H18:I18 P18:Q18 C20:F21 H20:I21 P20:Q21 C47:F47" xr:uid="{00000000-0002-0000-1C00-000002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F9 H9:I9 P9:Q9 C12:F12 H12:I12 P12:Q12 C36:E36 C39:F44 H39:I40" xr:uid="{00000000-0002-0000-1C00-000003000000}">
      <formula1>0</formula1>
    </dataValidation>
  </dataValidations>
  <pageMargins left="0.7" right="0.7" top="0.75" bottom="0.75" header="0.3" footer="0.3"/>
  <pageSetup paperSize="9" scale="53" fitToHeight="0" orientation="landscape" r:id="rId1"/>
  <rowBreaks count="1" manualBreakCount="1">
    <brk id="56"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8DB4E2"/>
    <pageSetUpPr fitToPage="1"/>
  </sheetPr>
  <dimension ref="B1:V70"/>
  <sheetViews>
    <sheetView zoomScaleNormal="100" workbookViewId="0">
      <pane ySplit="7" topLeftCell="A14" activePane="bottomLeft" state="frozen"/>
      <selection activeCell="H17" sqref="H17"/>
      <selection pane="bottomLeft" activeCell="R31" sqref="R31"/>
    </sheetView>
  </sheetViews>
  <sheetFormatPr defaultColWidth="9.1796875" defaultRowHeight="14"/>
  <cols>
    <col min="1" max="1" width="2.54296875" style="34" customWidth="1"/>
    <col min="2" max="2" width="53.453125" style="34" customWidth="1"/>
    <col min="3" max="4" width="13.453125" style="34" customWidth="1"/>
    <col min="5" max="5" width="12.81640625" style="34" customWidth="1"/>
    <col min="6" max="6" width="10.7265625" style="34" customWidth="1"/>
    <col min="7" max="7" width="11.1796875" style="34" customWidth="1"/>
    <col min="8" max="9" width="12.453125" style="34" customWidth="1"/>
    <col min="10" max="10" width="13" style="34" customWidth="1"/>
    <col min="11" max="11" width="13.26953125" style="34" customWidth="1"/>
    <col min="12" max="12" width="3.26953125" style="34" customWidth="1"/>
    <col min="13" max="14" width="10.81640625" style="34" customWidth="1"/>
    <col min="15" max="15" width="3.26953125" style="34" customWidth="1"/>
    <col min="16" max="17" width="11.1796875" style="34" customWidth="1"/>
    <col min="18" max="18" width="10" style="34" customWidth="1"/>
    <col min="19" max="19" width="3.26953125" style="34" customWidth="1"/>
    <col min="20" max="20" width="10.81640625" style="34" customWidth="1"/>
    <col min="21" max="16384" width="9.1796875" style="34"/>
  </cols>
  <sheetData>
    <row r="1" spans="2:20" s="1" customFormat="1" ht="20.149999999999999" customHeight="1">
      <c r="B1" s="2" t="s">
        <v>0</v>
      </c>
      <c r="C1" s="99"/>
      <c r="D1" s="99"/>
      <c r="F1" s="11"/>
      <c r="G1" s="11"/>
      <c r="H1" s="11"/>
      <c r="I1" s="11"/>
      <c r="J1" s="11"/>
    </row>
    <row r="2" spans="2:20" s="1" customFormat="1" ht="20.149999999999999" customHeight="1">
      <c r="B2" s="2" t="s">
        <v>89</v>
      </c>
    </row>
    <row r="3" spans="2:20" s="1" customFormat="1" ht="20.149999999999999" customHeight="1">
      <c r="B3" s="3" t="s">
        <v>10</v>
      </c>
      <c r="C3" s="100" t="s">
        <v>1</v>
      </c>
      <c r="D3" s="100"/>
      <c r="E3" s="4">
        <f>COUNT(N9:N40)-COUNTIF(N9:N40,"=0")+COUNTIF(T9:T21,"FAIL")+COUNTIF(M36:M54,"FAIL")</f>
        <v>0</v>
      </c>
      <c r="F3" s="101" t="s">
        <v>2</v>
      </c>
      <c r="G3" s="101"/>
      <c r="H3" s="5" t="s">
        <v>3</v>
      </c>
    </row>
    <row r="4" spans="2:20" s="6" customFormat="1" ht="12.75" customHeight="1">
      <c r="B4" s="7"/>
      <c r="C4" s="8"/>
      <c r="K4" s="9"/>
      <c r="L4" s="9"/>
      <c r="O4" s="9"/>
      <c r="P4" s="9"/>
      <c r="Q4" s="9"/>
      <c r="S4" s="9"/>
    </row>
    <row r="5" spans="2:20" s="6" customFormat="1" ht="12.75" customHeight="1">
      <c r="B5" s="7"/>
      <c r="C5" s="8"/>
      <c r="K5" s="9" t="s">
        <v>4</v>
      </c>
      <c r="L5" s="9"/>
      <c r="O5" s="9"/>
      <c r="P5" s="9"/>
      <c r="Q5" s="9"/>
      <c r="S5" s="9"/>
    </row>
    <row r="6" spans="2:20" ht="18" customHeight="1">
      <c r="B6" s="32" t="s">
        <v>12</v>
      </c>
      <c r="C6" s="102" t="s">
        <v>47</v>
      </c>
      <c r="D6" s="103"/>
      <c r="E6" s="103"/>
      <c r="F6" s="103"/>
      <c r="G6" s="104"/>
      <c r="H6" s="105" t="s">
        <v>48</v>
      </c>
      <c r="I6" s="106"/>
      <c r="J6" s="107"/>
      <c r="K6" s="97" t="s">
        <v>49</v>
      </c>
      <c r="L6" s="33"/>
      <c r="M6" s="92" t="s">
        <v>43</v>
      </c>
      <c r="N6" s="92" t="s">
        <v>5</v>
      </c>
      <c r="O6" s="33"/>
      <c r="P6" s="93" t="s">
        <v>59</v>
      </c>
      <c r="Q6" s="95" t="s">
        <v>60</v>
      </c>
      <c r="R6" s="97" t="s">
        <v>54</v>
      </c>
      <c r="S6" s="33"/>
      <c r="T6" s="92" t="s">
        <v>61</v>
      </c>
    </row>
    <row r="7" spans="2:20" ht="51" customHeight="1">
      <c r="B7" s="35" t="s">
        <v>13</v>
      </c>
      <c r="C7" s="68" t="s">
        <v>50</v>
      </c>
      <c r="D7" s="68" t="s">
        <v>51</v>
      </c>
      <c r="E7" s="68" t="s">
        <v>52</v>
      </c>
      <c r="F7" s="68" t="s">
        <v>53</v>
      </c>
      <c r="G7" s="67" t="s">
        <v>54</v>
      </c>
      <c r="H7" s="68" t="s">
        <v>55</v>
      </c>
      <c r="I7" s="68" t="s">
        <v>56</v>
      </c>
      <c r="J7" s="67" t="s">
        <v>57</v>
      </c>
      <c r="K7" s="108"/>
      <c r="L7" s="33"/>
      <c r="M7" s="92"/>
      <c r="N7" s="92"/>
      <c r="O7" s="33"/>
      <c r="P7" s="94"/>
      <c r="Q7" s="96"/>
      <c r="R7" s="98"/>
      <c r="S7" s="33"/>
      <c r="T7" s="92"/>
    </row>
    <row r="8" spans="2:20" s="37" customFormat="1" ht="16" customHeight="1">
      <c r="B8" s="36" t="s">
        <v>46</v>
      </c>
    </row>
    <row r="9" spans="2:20" s="37" customFormat="1" ht="16" customHeight="1">
      <c r="B9" s="38" t="s">
        <v>44</v>
      </c>
      <c r="C9" s="51">
        <f>SUM('Aberdeen City:West Lothian'!C9)</f>
        <v>20614.472474999999</v>
      </c>
      <c r="D9" s="51">
        <f>SUM('Aberdeen City:West Lothian'!D9)</f>
        <v>81289.007474999991</v>
      </c>
      <c r="E9" s="51">
        <f>SUM('Aberdeen City:West Lothian'!E9)</f>
        <v>76165.591474999994</v>
      </c>
      <c r="F9" s="51">
        <f>SUM('Aberdeen City:West Lothian'!F9)</f>
        <v>20114.337475</v>
      </c>
      <c r="G9" s="53">
        <f>SUM(C9:F9)</f>
        <v>198183.40889999998</v>
      </c>
      <c r="H9" s="51">
        <f>SUM('Aberdeen City:West Lothian'!H9)</f>
        <v>6662.9799864990619</v>
      </c>
      <c r="I9" s="51">
        <f>SUM('Aberdeen City:West Lothian'!I9)</f>
        <v>2316</v>
      </c>
      <c r="J9" s="53">
        <f>SUM(H9:I9)</f>
        <v>8978.9799864990619</v>
      </c>
      <c r="K9" s="41">
        <f>SUM(G9,J9)</f>
        <v>207162.38888649904</v>
      </c>
      <c r="M9" s="54">
        <f>SUM('Aberdeen City:West Lothian'!M9)</f>
        <v>207162.38888649904</v>
      </c>
      <c r="N9" s="54">
        <f>M9-K9</f>
        <v>0</v>
      </c>
      <c r="P9" s="51">
        <f>SUM('Aberdeen City:West Lothian'!P9)</f>
        <v>7948</v>
      </c>
      <c r="Q9" s="51">
        <f>SUM('Aberdeen City:West Lothian'!Q9)</f>
        <v>190235.40889999998</v>
      </c>
      <c r="R9" s="41">
        <f>SUM(P9:Q9)</f>
        <v>198183.40889999998</v>
      </c>
      <c r="T9" s="57" t="str">
        <f>IF(R9=G9, "PASS", "FAIL")</f>
        <v>PASS</v>
      </c>
    </row>
    <row r="10" spans="2:20" s="37" customFormat="1" ht="16" customHeight="1">
      <c r="B10" s="38" t="s">
        <v>83</v>
      </c>
      <c r="C10" s="40"/>
      <c r="D10" s="40"/>
      <c r="E10" s="40"/>
      <c r="F10" s="40"/>
      <c r="G10" s="40"/>
      <c r="H10" s="40"/>
      <c r="I10" s="40"/>
      <c r="J10" s="40"/>
      <c r="K10" s="40"/>
      <c r="M10" s="55"/>
      <c r="N10" s="56"/>
      <c r="P10" s="40"/>
      <c r="Q10" s="40"/>
      <c r="R10" s="39"/>
      <c r="T10" s="60"/>
    </row>
    <row r="11" spans="2:20" s="37" customFormat="1" ht="16" customHeight="1">
      <c r="B11" s="38" t="s">
        <v>79</v>
      </c>
      <c r="C11" s="51">
        <f>SUM('Aberdeen City:West Lothian'!C11)</f>
        <v>-4893</v>
      </c>
      <c r="D11" s="51">
        <f>SUM('Aberdeen City:West Lothian'!D11)</f>
        <v>-36506</v>
      </c>
      <c r="E11" s="51">
        <f>SUM('Aberdeen City:West Lothian'!E11)</f>
        <v>-22854</v>
      </c>
      <c r="F11" s="51">
        <f>SUM('Aberdeen City:West Lothian'!F11)</f>
        <v>-3987</v>
      </c>
      <c r="G11" s="53">
        <f>SUM(C11:F11)</f>
        <v>-68240</v>
      </c>
      <c r="H11" s="51">
        <f>SUM('Aberdeen City:West Lothian'!H11)</f>
        <v>-2942</v>
      </c>
      <c r="I11" s="51">
        <f>SUM('Aberdeen City:West Lothian'!I11)</f>
        <v>-360</v>
      </c>
      <c r="J11" s="53">
        <f>SUM(H11:I11)</f>
        <v>-3302</v>
      </c>
      <c r="K11" s="41">
        <f>SUM(G11,J11)</f>
        <v>-71542</v>
      </c>
      <c r="M11" s="54">
        <f>SUM('Aberdeen City:West Lothian'!M11)</f>
        <v>-71542</v>
      </c>
      <c r="N11" s="54">
        <f>M11-K11</f>
        <v>0</v>
      </c>
      <c r="P11" s="51">
        <f>SUM('Aberdeen City:West Lothian'!P11)</f>
        <v>-11002</v>
      </c>
      <c r="Q11" s="51">
        <f>SUM('Aberdeen City:West Lothian'!Q11)</f>
        <v>-57238</v>
      </c>
      <c r="R11" s="41">
        <f>SUM(P11:Q11)</f>
        <v>-68240</v>
      </c>
      <c r="T11" s="57" t="str">
        <f>IF(R11=G11, "PASS", "FAIL")</f>
        <v>PASS</v>
      </c>
    </row>
    <row r="12" spans="2:20" s="37" customFormat="1" ht="16" customHeight="1">
      <c r="B12" s="38" t="s">
        <v>80</v>
      </c>
      <c r="C12" s="51">
        <f>SUM('Aberdeen City:West Lothian'!C12)</f>
        <v>651281.16360999993</v>
      </c>
      <c r="D12" s="51">
        <f>SUM('Aberdeen City:West Lothian'!D12)</f>
        <v>2262915.64109</v>
      </c>
      <c r="E12" s="51">
        <f>SUM('Aberdeen City:West Lothian'!E12)</f>
        <v>2217858.8182299999</v>
      </c>
      <c r="F12" s="51">
        <f>SUM('Aberdeen City:West Lothian'!F12)</f>
        <v>634460.77015</v>
      </c>
      <c r="G12" s="53">
        <f>SUM(C12:F12)</f>
        <v>5766516.3930799998</v>
      </c>
      <c r="H12" s="51">
        <f>SUM('Aberdeen City:West Lothian'!H12)</f>
        <v>116676.72153416196</v>
      </c>
      <c r="I12" s="51">
        <f>SUM('Aberdeen City:West Lothian'!I12)</f>
        <v>28797.616379999999</v>
      </c>
      <c r="J12" s="53">
        <f>SUM(H12:I12)</f>
        <v>145474.33791416197</v>
      </c>
      <c r="K12" s="41">
        <f>SUM(G12,J12)</f>
        <v>5911990.7309941621</v>
      </c>
      <c r="M12" s="54">
        <f>M13-SUM(M9,M11)</f>
        <v>5911990.7309941621</v>
      </c>
      <c r="N12" s="54">
        <f>M12-K12</f>
        <v>0</v>
      </c>
      <c r="P12" s="51">
        <f>SUM('Aberdeen City:West Lothian'!P12)</f>
        <v>3938563.0777228698</v>
      </c>
      <c r="Q12" s="51">
        <f>SUM('Aberdeen City:West Lothian'!Q12)</f>
        <v>1827953.31535713</v>
      </c>
      <c r="R12" s="41">
        <f>SUM(P12:Q12)</f>
        <v>5766516.3930799998</v>
      </c>
      <c r="T12" s="57" t="str">
        <f>IF(R12=G12, "PASS", "FAIL")</f>
        <v>PASS</v>
      </c>
    </row>
    <row r="13" spans="2:20" s="37" customFormat="1" ht="16" customHeight="1">
      <c r="B13" s="42" t="s">
        <v>6</v>
      </c>
      <c r="C13" s="41">
        <f t="shared" ref="C13:K13" si="0">SUM(C9,C11:C12)</f>
        <v>667002.63608499989</v>
      </c>
      <c r="D13" s="41">
        <f t="shared" si="0"/>
        <v>2307698.6485649999</v>
      </c>
      <c r="E13" s="41">
        <f t="shared" si="0"/>
        <v>2271170.409705</v>
      </c>
      <c r="F13" s="41">
        <f t="shared" si="0"/>
        <v>650588.10762499995</v>
      </c>
      <c r="G13" s="41">
        <f t="shared" si="0"/>
        <v>5896459.80198</v>
      </c>
      <c r="H13" s="41">
        <f t="shared" si="0"/>
        <v>120397.70152066102</v>
      </c>
      <c r="I13" s="41">
        <f t="shared" si="0"/>
        <v>30753.616379999999</v>
      </c>
      <c r="J13" s="41">
        <f t="shared" si="0"/>
        <v>151151.31790066103</v>
      </c>
      <c r="K13" s="41">
        <f t="shared" si="0"/>
        <v>6047611.1198806614</v>
      </c>
      <c r="M13" s="45">
        <f>SUM('Aberdeen City:West Lothian'!M13)</f>
        <v>6047611.1198806614</v>
      </c>
      <c r="N13" s="45">
        <f>M13-K13</f>
        <v>0</v>
      </c>
      <c r="P13" s="41">
        <f>SUM(P9,P11:P12)</f>
        <v>3935509.0777228698</v>
      </c>
      <c r="Q13" s="41">
        <f>SUM(Q9,Q11:Q12)</f>
        <v>1960950.7242571299</v>
      </c>
      <c r="R13" s="41">
        <f>SUM(R9,R11:R12)</f>
        <v>5896459.80198</v>
      </c>
    </row>
    <row r="14" spans="2:20" s="37" customFormat="1" ht="12.75" customHeight="1"/>
    <row r="15" spans="2:20" s="37" customFormat="1" ht="16" customHeight="1">
      <c r="B15" s="42" t="s">
        <v>81</v>
      </c>
      <c r="C15" s="41">
        <f t="shared" ref="C15:K15" si="1">C13+C18</f>
        <v>666533.63608499989</v>
      </c>
      <c r="D15" s="41">
        <f t="shared" si="1"/>
        <v>2306644.6485649999</v>
      </c>
      <c r="E15" s="41">
        <f t="shared" si="1"/>
        <v>2270204.409705</v>
      </c>
      <c r="F15" s="41">
        <f t="shared" si="1"/>
        <v>642575.10762499995</v>
      </c>
      <c r="G15" s="41">
        <f t="shared" si="1"/>
        <v>5885957.80198</v>
      </c>
      <c r="H15" s="41">
        <f t="shared" si="1"/>
        <v>120216.70152066102</v>
      </c>
      <c r="I15" s="41">
        <f t="shared" si="1"/>
        <v>30470.616379999999</v>
      </c>
      <c r="J15" s="41">
        <f t="shared" si="1"/>
        <v>150687.31790066103</v>
      </c>
      <c r="K15" s="41">
        <f t="shared" si="1"/>
        <v>6036645.1198806614</v>
      </c>
      <c r="P15" s="41">
        <f>P13+P18</f>
        <v>3934763.0777228698</v>
      </c>
      <c r="Q15" s="41">
        <f>Q13+Q18</f>
        <v>1951194.7242571299</v>
      </c>
      <c r="R15" s="41">
        <f>R13+R18</f>
        <v>5885957.80198</v>
      </c>
    </row>
    <row r="16" spans="2:20" s="37" customFormat="1" ht="12.75" customHeight="1"/>
    <row r="17" spans="2:22" s="37" customFormat="1" ht="16" customHeight="1">
      <c r="B17" s="36" t="s">
        <v>45</v>
      </c>
    </row>
    <row r="18" spans="2:22" s="37" customFormat="1" ht="16" customHeight="1">
      <c r="B18" s="38" t="s">
        <v>76</v>
      </c>
      <c r="C18" s="51">
        <f>SUM('Aberdeen City:West Lothian'!C18)</f>
        <v>-469</v>
      </c>
      <c r="D18" s="51">
        <f>SUM('Aberdeen City:West Lothian'!D18)</f>
        <v>-1054</v>
      </c>
      <c r="E18" s="51">
        <f>SUM('Aberdeen City:West Lothian'!E18)</f>
        <v>-966</v>
      </c>
      <c r="F18" s="51">
        <f>SUM('Aberdeen City:West Lothian'!F18)</f>
        <v>-8013</v>
      </c>
      <c r="G18" s="53">
        <f>SUM(C18:F18)</f>
        <v>-10502</v>
      </c>
      <c r="H18" s="51">
        <f>SUM('Aberdeen City:West Lothian'!H18)</f>
        <v>-181</v>
      </c>
      <c r="I18" s="51">
        <f>SUM('Aberdeen City:West Lothian'!I18)</f>
        <v>-283</v>
      </c>
      <c r="J18" s="53">
        <f>SUM(H18:I18)</f>
        <v>-464</v>
      </c>
      <c r="K18" s="41">
        <f>SUM(G18,J18)</f>
        <v>-10966</v>
      </c>
      <c r="M18" s="54">
        <f>SUM('Aberdeen City:West Lothian'!M18)</f>
        <v>-10966</v>
      </c>
      <c r="N18" s="54">
        <f>M18-K18</f>
        <v>0</v>
      </c>
      <c r="P18" s="51">
        <f>SUM('Aberdeen City:West Lothian'!P18)</f>
        <v>-746</v>
      </c>
      <c r="Q18" s="51">
        <f>SUM('Aberdeen City:West Lothian'!Q18)</f>
        <v>-9756</v>
      </c>
      <c r="R18" s="41">
        <f>SUM(P18:Q18)</f>
        <v>-10502</v>
      </c>
      <c r="T18" s="57" t="str">
        <f>IF(R18=G18, "PASS", "FAIL")</f>
        <v>PASS</v>
      </c>
    </row>
    <row r="19" spans="2:22" s="37" customFormat="1" ht="16" customHeight="1">
      <c r="B19" s="65" t="s">
        <v>77</v>
      </c>
      <c r="C19" s="40"/>
      <c r="D19" s="40"/>
      <c r="E19" s="40"/>
      <c r="F19" s="40"/>
      <c r="G19" s="40"/>
      <c r="H19" s="40"/>
      <c r="I19" s="40"/>
      <c r="J19" s="40"/>
      <c r="K19" s="39"/>
      <c r="M19" s="55"/>
      <c r="N19" s="55"/>
      <c r="P19" s="40"/>
      <c r="Q19" s="40"/>
      <c r="R19" s="39"/>
      <c r="T19" s="61"/>
    </row>
    <row r="20" spans="2:22" s="37" customFormat="1" ht="16" customHeight="1">
      <c r="B20" s="38" t="s">
        <v>70</v>
      </c>
      <c r="C20" s="51">
        <f>SUM('Aberdeen City:West Lothian'!C20)</f>
        <v>0</v>
      </c>
      <c r="D20" s="51">
        <f>SUM('Aberdeen City:West Lothian'!D20)</f>
        <v>0</v>
      </c>
      <c r="E20" s="51">
        <f>SUM('Aberdeen City:West Lothian'!E20)</f>
        <v>-1127</v>
      </c>
      <c r="F20" s="51">
        <f>SUM('Aberdeen City:West Lothian'!F20)</f>
        <v>-948</v>
      </c>
      <c r="G20" s="53">
        <f>SUM(C20:F20)</f>
        <v>-2075</v>
      </c>
      <c r="H20" s="51">
        <f>SUM('Aberdeen City:West Lothian'!H20)</f>
        <v>0</v>
      </c>
      <c r="I20" s="51">
        <f>SUM('Aberdeen City:West Lothian'!I20)</f>
        <v>0</v>
      </c>
      <c r="J20" s="53">
        <f>SUM(H20:I20)</f>
        <v>0</v>
      </c>
      <c r="K20" s="41">
        <f>SUM(G20,J20)</f>
        <v>-2075</v>
      </c>
      <c r="M20" s="54">
        <f>SUM('Aberdeen City:West Lothian'!M20)</f>
        <v>-2075</v>
      </c>
      <c r="N20" s="54">
        <f>M20-K20</f>
        <v>0</v>
      </c>
      <c r="P20" s="51">
        <f>SUM('Aberdeen City:West Lothian'!P20)</f>
        <v>0</v>
      </c>
      <c r="Q20" s="51">
        <f>SUM('Aberdeen City:West Lothian'!Q20)</f>
        <v>-2075</v>
      </c>
      <c r="R20" s="41">
        <f>SUM(P20:Q20)</f>
        <v>-2075</v>
      </c>
      <c r="T20" s="57" t="str">
        <f>IF(R20=G20, "PASS", "FAIL")</f>
        <v>PASS</v>
      </c>
    </row>
    <row r="21" spans="2:22" s="37" customFormat="1" ht="16" customHeight="1">
      <c r="B21" s="38" t="s">
        <v>82</v>
      </c>
      <c r="C21" s="51">
        <f>SUM('Aberdeen City:West Lothian'!C21)</f>
        <v>-285636.14153000002</v>
      </c>
      <c r="D21" s="51">
        <f>SUM('Aberdeen City:West Lothian'!D21)</f>
        <v>-193849.65557</v>
      </c>
      <c r="E21" s="51">
        <f>SUM('Aberdeen City:West Lothian'!E21)</f>
        <v>-180017.77948999999</v>
      </c>
      <c r="F21" s="51">
        <f>SUM('Aberdeen City:West Lothian'!F21)</f>
        <v>-19686.670729999998</v>
      </c>
      <c r="G21" s="53">
        <f>SUM(C21:F21)</f>
        <v>-679190.24731999997</v>
      </c>
      <c r="H21" s="51">
        <f>SUM('Aberdeen City:West Lothian'!H21)</f>
        <v>-16794.10551033356</v>
      </c>
      <c r="I21" s="51">
        <f>SUM('Aberdeen City:West Lothian'!I21)</f>
        <v>-8604.7118399999999</v>
      </c>
      <c r="J21" s="53">
        <f>SUM(H21:I21)</f>
        <v>-25398.81735033356</v>
      </c>
      <c r="K21" s="41">
        <f>SUM(G21,J21)</f>
        <v>-704589.06467033352</v>
      </c>
      <c r="M21" s="54">
        <f>M22-M18-M20</f>
        <v>-704589.06467033352</v>
      </c>
      <c r="N21" s="54">
        <f>M21-K21</f>
        <v>0</v>
      </c>
      <c r="P21" s="51">
        <f>SUM('Aberdeen City:West Lothian'!P21)</f>
        <v>-167012.9</v>
      </c>
      <c r="Q21" s="51">
        <f>SUM('Aberdeen City:West Lothian'!Q21)</f>
        <v>-512177.34732</v>
      </c>
      <c r="R21" s="41">
        <f>SUM(P21:Q21)</f>
        <v>-679190.24731999997</v>
      </c>
      <c r="T21" s="57" t="str">
        <f>IF(R21=G21, "PASS", "FAIL")</f>
        <v>PASS</v>
      </c>
    </row>
    <row r="22" spans="2:22" s="37" customFormat="1" ht="16" customHeight="1">
      <c r="B22" s="42" t="s">
        <v>9</v>
      </c>
      <c r="C22" s="41">
        <f t="shared" ref="C22:K22" si="2">SUM(C18,C20:C21)</f>
        <v>-286105.14153000002</v>
      </c>
      <c r="D22" s="41">
        <f t="shared" si="2"/>
        <v>-194903.65557</v>
      </c>
      <c r="E22" s="41">
        <f t="shared" si="2"/>
        <v>-182110.77948999999</v>
      </c>
      <c r="F22" s="41">
        <f t="shared" si="2"/>
        <v>-28647.670729999998</v>
      </c>
      <c r="G22" s="41">
        <f t="shared" si="2"/>
        <v>-691767.24731999997</v>
      </c>
      <c r="H22" s="41">
        <f t="shared" si="2"/>
        <v>-16975.10551033356</v>
      </c>
      <c r="I22" s="41">
        <f t="shared" si="2"/>
        <v>-8887.7118399999999</v>
      </c>
      <c r="J22" s="41">
        <f t="shared" si="2"/>
        <v>-25862.81735033356</v>
      </c>
      <c r="K22" s="41">
        <f t="shared" si="2"/>
        <v>-717630.06467033352</v>
      </c>
      <c r="M22" s="45">
        <f>SUM('Aberdeen City:West Lothian'!M22)</f>
        <v>-717630.06467033352</v>
      </c>
      <c r="N22" s="45">
        <f>M22-K22</f>
        <v>0</v>
      </c>
      <c r="P22" s="41">
        <f>SUM(P18,P20:P21)</f>
        <v>-167758.9</v>
      </c>
      <c r="Q22" s="41">
        <f>SUM(Q18,Q20:Q21)</f>
        <v>-524008.34732</v>
      </c>
      <c r="R22" s="41">
        <f>SUM(R18,R20:R21)</f>
        <v>-691767.24731999997</v>
      </c>
    </row>
    <row r="23" spans="2:22" s="37" customFormat="1" ht="12.75" customHeight="1"/>
    <row r="24" spans="2:22" s="37" customFormat="1" ht="16" customHeight="1">
      <c r="B24" s="42" t="s">
        <v>78</v>
      </c>
      <c r="C24" s="41">
        <f t="shared" ref="C24:K24" si="3">C22-C18</f>
        <v>-285636.14153000002</v>
      </c>
      <c r="D24" s="41">
        <f t="shared" si="3"/>
        <v>-193849.65557</v>
      </c>
      <c r="E24" s="41">
        <f t="shared" si="3"/>
        <v>-181144.77948999999</v>
      </c>
      <c r="F24" s="41">
        <f t="shared" si="3"/>
        <v>-20634.670729999998</v>
      </c>
      <c r="G24" s="41">
        <f t="shared" si="3"/>
        <v>-681265.24731999997</v>
      </c>
      <c r="H24" s="41">
        <f t="shared" si="3"/>
        <v>-16794.10551033356</v>
      </c>
      <c r="I24" s="41">
        <f t="shared" si="3"/>
        <v>-8604.7118399999999</v>
      </c>
      <c r="J24" s="41">
        <f t="shared" si="3"/>
        <v>-25398.81735033356</v>
      </c>
      <c r="K24" s="41">
        <f t="shared" si="3"/>
        <v>-706664.06467033352</v>
      </c>
      <c r="P24" s="41">
        <f>P22-P18</f>
        <v>-167012.9</v>
      </c>
      <c r="Q24" s="41">
        <f>Q22-Q18</f>
        <v>-514252.34732</v>
      </c>
      <c r="R24" s="41">
        <f>R22-R18</f>
        <v>-681265.24731999997</v>
      </c>
    </row>
    <row r="25" spans="2:22" s="37" customFormat="1" ht="12.75" customHeight="1"/>
    <row r="26" spans="2:22" s="37" customFormat="1" ht="16" customHeight="1">
      <c r="B26" s="43" t="s">
        <v>7</v>
      </c>
      <c r="C26" s="44">
        <f t="shared" ref="C26:K26" si="4">C13+C22</f>
        <v>380897.49455499987</v>
      </c>
      <c r="D26" s="44">
        <f t="shared" si="4"/>
        <v>2112794.992995</v>
      </c>
      <c r="E26" s="44">
        <f t="shared" si="4"/>
        <v>2089059.6302149999</v>
      </c>
      <c r="F26" s="44">
        <f t="shared" si="4"/>
        <v>621940.43689499993</v>
      </c>
      <c r="G26" s="44">
        <f t="shared" si="4"/>
        <v>5204692.5546599999</v>
      </c>
      <c r="H26" s="44">
        <f t="shared" si="4"/>
        <v>103422.59601032746</v>
      </c>
      <c r="I26" s="44">
        <f t="shared" si="4"/>
        <v>21865.90454</v>
      </c>
      <c r="J26" s="44">
        <f t="shared" si="4"/>
        <v>125288.50055032747</v>
      </c>
      <c r="K26" s="44">
        <f t="shared" si="4"/>
        <v>5329981.0552103277</v>
      </c>
      <c r="M26" s="45">
        <f>SUM('Aberdeen City:West Lothian'!M26)</f>
        <v>5329981.0552103277</v>
      </c>
      <c r="N26" s="45">
        <f>M26-K26</f>
        <v>0</v>
      </c>
      <c r="P26" s="44">
        <f>P13+P22</f>
        <v>3767750.1777228699</v>
      </c>
      <c r="Q26" s="44">
        <f>Q13+Q22</f>
        <v>1436942.37693713</v>
      </c>
      <c r="R26" s="44">
        <f>R13+R22</f>
        <v>5204692.5546599999</v>
      </c>
    </row>
    <row r="27" spans="2:22" s="37" customFormat="1" ht="12.75" customHeight="1"/>
    <row r="28" spans="2:22" s="37" customFormat="1" ht="16" customHeight="1">
      <c r="B28" s="34" t="s">
        <v>58</v>
      </c>
    </row>
    <row r="29" spans="2:22" s="37" customFormat="1" ht="16" customHeight="1">
      <c r="B29" s="46" t="s">
        <v>90</v>
      </c>
      <c r="C29" s="47">
        <f>SUM('Aberdeen City:West Lothian'!C29)</f>
        <v>501273</v>
      </c>
      <c r="D29" s="47">
        <f>SUM('Aberdeen City:West Lothian'!D29)</f>
        <v>2180035</v>
      </c>
      <c r="E29" s="47">
        <f>SUM('Aberdeen City:West Lothian'!E29)</f>
        <v>2126383</v>
      </c>
      <c r="F29" s="47">
        <f>SUM('Aberdeen City:West Lothian'!F29)</f>
        <v>603493</v>
      </c>
      <c r="G29" s="47">
        <f>SUM('Aberdeen City:West Lothian'!G29)</f>
        <v>5411184</v>
      </c>
      <c r="H29" s="47">
        <f>SUM('Aberdeen City:West Lothian'!H29)</f>
        <v>121025</v>
      </c>
      <c r="I29" s="47">
        <f>SUM('Aberdeen City:West Lothian'!I29)</f>
        <v>27772</v>
      </c>
      <c r="J29" s="47">
        <f>SUM('Aberdeen City:West Lothian'!J29)</f>
        <v>148797</v>
      </c>
      <c r="K29" s="47">
        <f>SUM('Aberdeen City:West Lothian'!K29)</f>
        <v>5559981</v>
      </c>
      <c r="P29" s="47">
        <f>SUM('Aberdeen City:West Lothian'!P29)</f>
        <v>3678202</v>
      </c>
      <c r="Q29" s="47">
        <f>SUM('Aberdeen City:West Lothian'!Q29)</f>
        <v>1732982</v>
      </c>
      <c r="R29" s="47">
        <f>SUM('Aberdeen City:West Lothian'!R29)</f>
        <v>5411184</v>
      </c>
    </row>
    <row r="30" spans="2:22" s="37" customFormat="1" ht="16" customHeight="1">
      <c r="B30" s="46" t="s">
        <v>91</v>
      </c>
      <c r="C30" s="47">
        <f>SUM('Aberdeen City:West Lothian'!C30)</f>
        <v>-95646</v>
      </c>
      <c r="D30" s="47">
        <f>SUM('Aberdeen City:West Lothian'!D30)</f>
        <v>-191825</v>
      </c>
      <c r="E30" s="47">
        <f>SUM('Aberdeen City:West Lothian'!E30)</f>
        <v>-165211</v>
      </c>
      <c r="F30" s="47">
        <f>SUM('Aberdeen City:West Lothian'!F30)</f>
        <v>-27014</v>
      </c>
      <c r="G30" s="47">
        <f>SUM('Aberdeen City:West Lothian'!G30)</f>
        <v>-479696</v>
      </c>
      <c r="H30" s="47">
        <f>SUM('Aberdeen City:West Lothian'!H30)</f>
        <v>-17587</v>
      </c>
      <c r="I30" s="47">
        <f>SUM('Aberdeen City:West Lothian'!I30)</f>
        <v>-8625</v>
      </c>
      <c r="J30" s="47">
        <f>SUM('Aberdeen City:West Lothian'!J30)</f>
        <v>-26212</v>
      </c>
      <c r="K30" s="47">
        <f>SUM('Aberdeen City:West Lothian'!K30)</f>
        <v>-505908</v>
      </c>
      <c r="P30" s="47">
        <f>SUM('Aberdeen City:West Lothian'!P30)</f>
        <v>-136425</v>
      </c>
      <c r="Q30" s="47">
        <f>SUM('Aberdeen City:West Lothian'!Q30)</f>
        <v>-343271</v>
      </c>
      <c r="R30" s="47">
        <f>SUM('Aberdeen City:West Lothian'!R30)</f>
        <v>-479696</v>
      </c>
    </row>
    <row r="31" spans="2:22" s="37" customFormat="1" ht="16" customHeight="1">
      <c r="B31" s="46" t="s">
        <v>92</v>
      </c>
      <c r="C31" s="47">
        <f>SUM('Aberdeen City:West Lothian'!C31)</f>
        <v>405627</v>
      </c>
      <c r="D31" s="47">
        <f>SUM('Aberdeen City:West Lothian'!D31)</f>
        <v>1988210</v>
      </c>
      <c r="E31" s="47">
        <f>SUM('Aberdeen City:West Lothian'!E31)</f>
        <v>1961172</v>
      </c>
      <c r="F31" s="47">
        <f>SUM('Aberdeen City:West Lothian'!F31)</f>
        <v>576479</v>
      </c>
      <c r="G31" s="47">
        <f>SUM('Aberdeen City:West Lothian'!G31)</f>
        <v>4931488</v>
      </c>
      <c r="H31" s="47">
        <f>SUM('Aberdeen City:West Lothian'!H31)</f>
        <v>103438</v>
      </c>
      <c r="I31" s="47">
        <f>SUM('Aberdeen City:West Lothian'!I31)</f>
        <v>19147</v>
      </c>
      <c r="J31" s="47">
        <f>SUM('Aberdeen City:West Lothian'!J31)</f>
        <v>122585</v>
      </c>
      <c r="K31" s="47">
        <f>SUM('Aberdeen City:West Lothian'!K31)</f>
        <v>5054073</v>
      </c>
      <c r="P31" s="47">
        <f>SUM('Aberdeen City:West Lothian'!P31)</f>
        <v>3541777</v>
      </c>
      <c r="Q31" s="47">
        <f>SUM('Aberdeen City:West Lothian'!Q31)</f>
        <v>1389711</v>
      </c>
      <c r="R31" s="47">
        <f>SUM('Aberdeen City:West Lothian'!R31)</f>
        <v>4931488</v>
      </c>
    </row>
    <row r="32" spans="2:22" s="1" customFormat="1" ht="12.75" customHeight="1">
      <c r="B32" s="16"/>
      <c r="C32" s="31">
        <v>2</v>
      </c>
      <c r="D32" s="31">
        <f t="shared" ref="D32:K32" si="5">C32+1</f>
        <v>3</v>
      </c>
      <c r="E32" s="31">
        <f t="shared" si="5"/>
        <v>4</v>
      </c>
      <c r="F32" s="31">
        <f t="shared" si="5"/>
        <v>5</v>
      </c>
      <c r="G32" s="31">
        <f t="shared" si="5"/>
        <v>6</v>
      </c>
      <c r="H32" s="31">
        <f t="shared" si="5"/>
        <v>7</v>
      </c>
      <c r="I32" s="31">
        <f t="shared" si="5"/>
        <v>8</v>
      </c>
      <c r="J32" s="31">
        <f t="shared" si="5"/>
        <v>9</v>
      </c>
      <c r="K32" s="31">
        <f t="shared" si="5"/>
        <v>10</v>
      </c>
      <c r="L32" s="17"/>
      <c r="M32" s="18"/>
      <c r="N32" s="19"/>
      <c r="O32" s="17"/>
      <c r="P32" s="31">
        <v>12</v>
      </c>
      <c r="Q32" s="31">
        <f>P32+1</f>
        <v>13</v>
      </c>
      <c r="R32" s="31">
        <f>Q32+1</f>
        <v>14</v>
      </c>
      <c r="S32" s="17"/>
      <c r="T32" s="20"/>
      <c r="U32" s="21"/>
      <c r="V32" s="21"/>
    </row>
    <row r="33" spans="2:19" s="1" customFormat="1" ht="18" customHeight="1">
      <c r="B33" s="22" t="s">
        <v>69</v>
      </c>
      <c r="C33" s="23"/>
      <c r="D33" s="23"/>
      <c r="E33" s="23"/>
      <c r="F33" s="23"/>
      <c r="G33" s="23"/>
      <c r="H33" s="23"/>
      <c r="I33" s="23"/>
      <c r="J33" s="23"/>
      <c r="K33" s="23"/>
      <c r="L33" s="23"/>
      <c r="O33" s="23"/>
      <c r="P33" s="23"/>
      <c r="Q33" s="23"/>
      <c r="R33" s="23"/>
      <c r="S33" s="23"/>
    </row>
    <row r="34" spans="2:19" s="1" customFormat="1" ht="6" customHeight="1">
      <c r="B34" s="24"/>
      <c r="C34" s="23"/>
      <c r="D34" s="23"/>
      <c r="E34" s="23"/>
      <c r="F34" s="23"/>
      <c r="G34" s="23"/>
      <c r="H34" s="23"/>
      <c r="I34" s="23"/>
      <c r="J34" s="23"/>
      <c r="K34" s="23"/>
      <c r="L34" s="23"/>
      <c r="M34" s="23"/>
      <c r="N34" s="29"/>
      <c r="O34" s="12"/>
    </row>
    <row r="35" spans="2:19" s="1" customFormat="1" ht="16" customHeight="1">
      <c r="B35" s="27" t="s">
        <v>71</v>
      </c>
      <c r="C35" s="28"/>
      <c r="D35" s="23"/>
      <c r="E35" s="23"/>
      <c r="F35" s="23"/>
      <c r="G35" s="23"/>
      <c r="H35" s="23"/>
      <c r="I35" s="23"/>
      <c r="J35" s="23"/>
      <c r="K35" s="23"/>
      <c r="L35" s="23"/>
      <c r="M35" s="26"/>
      <c r="N35" s="23"/>
      <c r="O35" s="23"/>
    </row>
    <row r="36" spans="2:19" s="37" customFormat="1" ht="16" customHeight="1">
      <c r="B36" s="38" t="s">
        <v>71</v>
      </c>
      <c r="C36" s="51">
        <f>SUM('Aberdeen City:West Lothian'!C36)</f>
        <v>4551</v>
      </c>
      <c r="D36" s="51">
        <f>SUM('Aberdeen City:West Lothian'!D36)</f>
        <v>11609</v>
      </c>
      <c r="E36" s="51">
        <f>SUM('Aberdeen City:West Lothian'!E36)</f>
        <v>5487</v>
      </c>
      <c r="F36" s="40"/>
      <c r="G36" s="40"/>
      <c r="H36" s="40"/>
      <c r="I36" s="40"/>
      <c r="J36" s="40"/>
      <c r="K36" s="40"/>
      <c r="M36" s="69" t="s">
        <v>142</v>
      </c>
    </row>
    <row r="37" spans="2:19" s="1" customFormat="1" ht="6" customHeight="1">
      <c r="B37" s="24"/>
      <c r="C37" s="23"/>
      <c r="D37" s="23"/>
      <c r="E37" s="23"/>
      <c r="F37" s="23"/>
      <c r="G37" s="23"/>
      <c r="H37" s="23"/>
      <c r="I37" s="23"/>
      <c r="J37" s="23"/>
      <c r="K37" s="23"/>
      <c r="L37" s="23"/>
      <c r="M37" s="23"/>
      <c r="N37" s="29"/>
      <c r="O37" s="12"/>
    </row>
    <row r="38" spans="2:19" s="1" customFormat="1" ht="16" customHeight="1">
      <c r="B38" s="27" t="s">
        <v>84</v>
      </c>
      <c r="C38" s="28"/>
      <c r="D38" s="23"/>
      <c r="E38" s="23"/>
      <c r="F38" s="23"/>
      <c r="G38" s="23"/>
      <c r="H38" s="23"/>
      <c r="I38" s="23"/>
      <c r="J38" s="23"/>
      <c r="K38" s="23"/>
      <c r="L38" s="23"/>
      <c r="M38" s="26"/>
      <c r="N38" s="23"/>
      <c r="O38" s="23"/>
    </row>
    <row r="39" spans="2:19" s="37" customFormat="1" ht="16" customHeight="1">
      <c r="B39" s="38" t="s">
        <v>85</v>
      </c>
      <c r="C39" s="51">
        <f>SUM('Aberdeen City:West Lothian'!C39)</f>
        <v>49813.226949999997</v>
      </c>
      <c r="D39" s="51">
        <f>SUM('Aberdeen City:West Lothian'!D39)</f>
        <v>1363481.9021700001</v>
      </c>
      <c r="E39" s="51">
        <f>SUM('Aberdeen City:West Lothian'!E39)</f>
        <v>1323871.34812</v>
      </c>
      <c r="F39" s="51">
        <f>SUM('Aberdeen City:West Lothian'!F39)</f>
        <v>252893.28894</v>
      </c>
      <c r="G39" s="53">
        <f t="shared" ref="G39:G44" si="6">SUM(C39:F39)</f>
        <v>2990059.7661799998</v>
      </c>
      <c r="H39" s="51">
        <f>SUM('Aberdeen City:West Lothian'!H39)</f>
        <v>2305</v>
      </c>
      <c r="I39" s="51">
        <f>SUM('Aberdeen City:West Lothian'!I39)</f>
        <v>8621.6563000000006</v>
      </c>
      <c r="J39" s="53">
        <f>SUM(H39:I39)</f>
        <v>10926.656300000001</v>
      </c>
      <c r="K39" s="41">
        <f>G39+J39</f>
        <v>3000986.4224799997</v>
      </c>
      <c r="M39" s="54">
        <f>SUM('Aberdeen City:West Lothian'!M39)</f>
        <v>3000986.4224800002</v>
      </c>
      <c r="N39" s="54">
        <f>M39-K39</f>
        <v>0</v>
      </c>
    </row>
    <row r="40" spans="2:19" s="37" customFormat="1" ht="16" customHeight="1">
      <c r="B40" s="38" t="s">
        <v>88</v>
      </c>
      <c r="C40" s="51">
        <f>SUM('Aberdeen City:West Lothian'!C40)</f>
        <v>413520.74904000002</v>
      </c>
      <c r="D40" s="51">
        <f>SUM('Aberdeen City:West Lothian'!D40)</f>
        <v>368960.49166</v>
      </c>
      <c r="E40" s="51">
        <f>SUM('Aberdeen City:West Lothian'!E40)</f>
        <v>265700.10845</v>
      </c>
      <c r="F40" s="51">
        <f>SUM('Aberdeen City:West Lothian'!F40)</f>
        <v>179178.35915999999</v>
      </c>
      <c r="G40" s="53">
        <f t="shared" si="6"/>
        <v>1227359.7083099999</v>
      </c>
      <c r="H40" s="51">
        <f>SUM('Aberdeen City:West Lothian'!H40)</f>
        <v>72746</v>
      </c>
      <c r="I40" s="51">
        <f>SUM('Aberdeen City:West Lothian'!I40)</f>
        <v>19320.041270000002</v>
      </c>
      <c r="J40" s="53">
        <f>SUM(H40:I40)</f>
        <v>92066.041270000002</v>
      </c>
      <c r="K40" s="41">
        <f>G40+J40</f>
        <v>1319425.7495799998</v>
      </c>
      <c r="M40" s="54">
        <f>SUM('Aberdeen City:West Lothian'!M40)</f>
        <v>1319425.7495800001</v>
      </c>
      <c r="N40" s="54">
        <f>M40-K40</f>
        <v>0</v>
      </c>
    </row>
    <row r="41" spans="2:19" s="37" customFormat="1" ht="16" customHeight="1">
      <c r="B41" s="38" t="s">
        <v>86</v>
      </c>
      <c r="C41" s="51">
        <f>SUM('Aberdeen City:West Lothian'!C41)</f>
        <v>2367.12779</v>
      </c>
      <c r="D41" s="51">
        <f>SUM('Aberdeen City:West Lothian'!D41)</f>
        <v>45761.367490000004</v>
      </c>
      <c r="E41" s="51">
        <f>SUM('Aberdeen City:West Lothian'!E41)</f>
        <v>76027.802389999997</v>
      </c>
      <c r="F41" s="51">
        <f>SUM('Aberdeen City:West Lothian'!F41)</f>
        <v>57474.310819999999</v>
      </c>
      <c r="G41" s="53">
        <f t="shared" si="6"/>
        <v>181630.60849000001</v>
      </c>
      <c r="H41" s="40"/>
      <c r="I41" s="40"/>
      <c r="J41" s="40"/>
      <c r="K41" s="41">
        <f>G41</f>
        <v>181630.60849000001</v>
      </c>
    </row>
    <row r="42" spans="2:19" s="37" customFormat="1" ht="16" customHeight="1">
      <c r="B42" s="38" t="s">
        <v>62</v>
      </c>
      <c r="C42" s="51">
        <f>SUM('Aberdeen City:West Lothian'!C42)</f>
        <v>12745.16806</v>
      </c>
      <c r="D42" s="51">
        <f>SUM('Aberdeen City:West Lothian'!D42)</f>
        <v>127717.57474000001</v>
      </c>
      <c r="E42" s="51">
        <f>SUM('Aberdeen City:West Lothian'!E42)</f>
        <v>66282.638260000007</v>
      </c>
      <c r="F42" s="51">
        <f>SUM('Aberdeen City:West Lothian'!F42)</f>
        <v>3147.20318</v>
      </c>
      <c r="G42" s="53">
        <f t="shared" si="6"/>
        <v>209892.58424000003</v>
      </c>
      <c r="H42" s="40"/>
      <c r="I42" s="40"/>
      <c r="J42" s="40"/>
      <c r="K42" s="41">
        <f>G42</f>
        <v>209892.58424000003</v>
      </c>
    </row>
    <row r="43" spans="2:19" s="37" customFormat="1" ht="16" customHeight="1">
      <c r="B43" s="38" t="s">
        <v>63</v>
      </c>
      <c r="C43" s="51">
        <f>SUM('Aberdeen City:West Lothian'!C43)</f>
        <v>8957.8185510871117</v>
      </c>
      <c r="D43" s="51">
        <f>SUM('Aberdeen City:West Lothian'!D43)</f>
        <v>71741.29875581614</v>
      </c>
      <c r="E43" s="51">
        <f>SUM('Aberdeen City:West Lothian'!E43)</f>
        <v>57314.980828229222</v>
      </c>
      <c r="F43" s="51">
        <f>SUM('Aberdeen City:West Lothian'!F43)</f>
        <v>567512.79914999998</v>
      </c>
      <c r="G43" s="53">
        <f t="shared" si="6"/>
        <v>705526.89728513244</v>
      </c>
      <c r="H43" s="40"/>
      <c r="I43" s="40"/>
      <c r="J43" s="40"/>
      <c r="K43" s="41">
        <f>G43</f>
        <v>705526.89728513244</v>
      </c>
      <c r="M43" s="30" t="str">
        <f>IF(OR(SUM(C43:E43)&gt;P13, F43&gt;F13), "FAIL", "PASS")</f>
        <v>PASS</v>
      </c>
      <c r="N43" s="25"/>
    </row>
    <row r="44" spans="2:19" s="37" customFormat="1" ht="16" customHeight="1">
      <c r="B44" s="38" t="s">
        <v>64</v>
      </c>
      <c r="C44" s="51">
        <f>SUM('Aberdeen City:West Lothian'!C44)</f>
        <v>7</v>
      </c>
      <c r="D44" s="51">
        <f>SUM('Aberdeen City:West Lothian'!D44)</f>
        <v>11109.07</v>
      </c>
      <c r="E44" s="51">
        <f>SUM('Aberdeen City:West Lothian'!E44)</f>
        <v>6119.67</v>
      </c>
      <c r="F44" s="51">
        <f>SUM('Aberdeen City:West Lothian'!F44)</f>
        <v>224.78</v>
      </c>
      <c r="G44" s="53">
        <f t="shared" si="6"/>
        <v>17460.519999999997</v>
      </c>
      <c r="H44" s="40"/>
      <c r="I44" s="40"/>
      <c r="J44" s="40"/>
      <c r="K44" s="41">
        <f>G44</f>
        <v>17460.519999999997</v>
      </c>
      <c r="M44" s="62"/>
    </row>
    <row r="45" spans="2:19" s="1" customFormat="1" ht="6" customHeight="1">
      <c r="B45" s="24"/>
      <c r="C45" s="23"/>
      <c r="D45" s="23"/>
      <c r="E45" s="23"/>
      <c r="F45" s="23"/>
      <c r="G45" s="23"/>
      <c r="H45" s="23"/>
      <c r="I45" s="23"/>
      <c r="J45" s="23"/>
      <c r="K45" s="23"/>
      <c r="L45" s="23"/>
      <c r="M45" s="23"/>
      <c r="N45" s="29"/>
      <c r="O45" s="12"/>
    </row>
    <row r="46" spans="2:19" s="1" customFormat="1" ht="16" customHeight="1">
      <c r="B46" s="27" t="s">
        <v>45</v>
      </c>
      <c r="C46" s="28"/>
      <c r="D46" s="23"/>
      <c r="E46" s="23"/>
      <c r="F46" s="23"/>
      <c r="G46" s="23"/>
      <c r="H46" s="23"/>
      <c r="I46" s="23"/>
      <c r="J46" s="23"/>
      <c r="K46" s="23"/>
      <c r="L46" s="23"/>
      <c r="M46" s="26"/>
      <c r="N46" s="23"/>
      <c r="O46" s="23"/>
    </row>
    <row r="47" spans="2:19" s="37" customFormat="1" ht="16" customHeight="1">
      <c r="B47" s="38" t="s">
        <v>62</v>
      </c>
      <c r="C47" s="51">
        <f>SUM('Aberdeen City:West Lothian'!C47)</f>
        <v>-1031.8291400000001</v>
      </c>
      <c r="D47" s="51">
        <f>SUM('Aberdeen City:West Lothian'!D47)</f>
        <v>-27601.748639999998</v>
      </c>
      <c r="E47" s="51">
        <f>SUM('Aberdeen City:West Lothian'!E47)</f>
        <v>-34650.371309999995</v>
      </c>
      <c r="F47" s="51">
        <f>SUM('Aberdeen City:West Lothian'!F47)</f>
        <v>-308.15044</v>
      </c>
      <c r="G47" s="53">
        <f>SUM(C47:F47)</f>
        <v>-63592.099529999992</v>
      </c>
      <c r="H47" s="40"/>
      <c r="I47" s="40"/>
      <c r="J47" s="40"/>
      <c r="K47" s="41">
        <f>G47</f>
        <v>-63592.099529999992</v>
      </c>
      <c r="M47" s="70" t="s">
        <v>142</v>
      </c>
      <c r="N47" s="25"/>
    </row>
    <row r="48" spans="2:19" s="1" customFormat="1" ht="6" customHeight="1">
      <c r="B48" s="24"/>
      <c r="C48" s="23"/>
      <c r="D48" s="23"/>
      <c r="E48" s="23"/>
      <c r="F48" s="23"/>
      <c r="G48" s="23"/>
      <c r="H48" s="23"/>
      <c r="I48" s="23"/>
      <c r="J48" s="23"/>
      <c r="K48" s="23"/>
      <c r="L48" s="23"/>
      <c r="M48" s="23"/>
      <c r="N48" s="29"/>
      <c r="O48" s="12"/>
    </row>
    <row r="49" spans="2:20" s="1" customFormat="1" ht="16" customHeight="1">
      <c r="B49" s="27" t="s">
        <v>65</v>
      </c>
      <c r="C49" s="28"/>
      <c r="D49" s="23"/>
      <c r="E49" s="23"/>
      <c r="F49" s="23"/>
      <c r="G49" s="23"/>
      <c r="H49" s="23"/>
      <c r="I49" s="23"/>
      <c r="J49" s="23"/>
      <c r="K49" s="23"/>
      <c r="L49" s="23"/>
      <c r="M49" s="26"/>
      <c r="N49" s="23"/>
      <c r="O49" s="23"/>
    </row>
    <row r="50" spans="2:20" s="37" customFormat="1" ht="16" customHeight="1">
      <c r="B50" s="38" t="s">
        <v>66</v>
      </c>
      <c r="C50" s="51">
        <f>SUM('Aberdeen City:West Lothian'!C50)</f>
        <v>71</v>
      </c>
      <c r="D50" s="51">
        <f>SUM('Aberdeen City:West Lothian'!D50)</f>
        <v>100165</v>
      </c>
      <c r="E50" s="51">
        <f>SUM('Aberdeen City:West Lothian'!E50)</f>
        <v>55329</v>
      </c>
      <c r="F50" s="51">
        <f>SUM('Aberdeen City:West Lothian'!F50)</f>
        <v>2020</v>
      </c>
      <c r="G50" s="53">
        <f>SUM(C50:F50)</f>
        <v>157585</v>
      </c>
      <c r="H50" s="40"/>
      <c r="I50" s="40"/>
      <c r="J50" s="40"/>
      <c r="K50" s="41">
        <f>G50</f>
        <v>157585</v>
      </c>
      <c r="M50" s="30" t="str">
        <f>IF(AND(G44&gt;0, G50=0), "FAIL", "PASS")</f>
        <v>PASS</v>
      </c>
    </row>
    <row r="51" spans="2:20" s="37" customFormat="1" ht="16" customHeight="1">
      <c r="B51" s="46" t="s">
        <v>72</v>
      </c>
      <c r="C51" s="63">
        <f>(C44*1000)/C50</f>
        <v>98.591549295774641</v>
      </c>
      <c r="D51" s="63">
        <f>(D44*1000)/D50</f>
        <v>110.90770229121949</v>
      </c>
      <c r="E51" s="63">
        <f>(E44*1000)/E50</f>
        <v>110.6051076289107</v>
      </c>
      <c r="F51" s="63">
        <f>(F44*1000)/F50</f>
        <v>111.27722772277228</v>
      </c>
      <c r="G51" s="64">
        <f>(G44*1000)/G50</f>
        <v>110.80064726972742</v>
      </c>
      <c r="H51" s="40"/>
      <c r="I51" s="40"/>
      <c r="J51" s="40"/>
      <c r="K51" s="66">
        <f>(K44*1000)/K50</f>
        <v>110.80064726972742</v>
      </c>
    </row>
    <row r="52" spans="2:20" s="37" customFormat="1" ht="16" customHeight="1">
      <c r="B52" s="38" t="s">
        <v>67</v>
      </c>
      <c r="C52" s="51">
        <f>SUM('Aberdeen City:West Lothian'!C52)</f>
        <v>3092956</v>
      </c>
      <c r="D52" s="51">
        <f>SUM('Aberdeen City:West Lothian'!D52)</f>
        <v>27464919</v>
      </c>
      <c r="E52" s="51">
        <f>SUM('Aberdeen City:West Lothian'!E52)</f>
        <v>4226426.95</v>
      </c>
      <c r="F52" s="51">
        <f>SUM('Aberdeen City:West Lothian'!F52)</f>
        <v>635996</v>
      </c>
      <c r="G52" s="53">
        <f>SUM(C52:F52)</f>
        <v>35420297.950000003</v>
      </c>
      <c r="H52" s="40"/>
      <c r="I52" s="40"/>
      <c r="J52" s="40"/>
      <c r="K52" s="41">
        <f>G52</f>
        <v>35420297.950000003</v>
      </c>
    </row>
    <row r="53" spans="2:20" s="37" customFormat="1" ht="16" customHeight="1">
      <c r="B53" s="38" t="s">
        <v>87</v>
      </c>
      <c r="C53" s="51">
        <f>SUM('Aberdeen City:West Lothian'!C53)</f>
        <v>561019.01509657071</v>
      </c>
      <c r="D53" s="51">
        <f>SUM('Aberdeen City:West Lothian'!D53)</f>
        <v>10832034.820084745</v>
      </c>
      <c r="E53" s="51">
        <f>SUM('Aberdeen City:West Lothian'!E53)</f>
        <v>15054751.374449341</v>
      </c>
      <c r="F53" s="51">
        <f>SUM('Aberdeen City:West Lothian'!F53)</f>
        <v>125371</v>
      </c>
      <c r="G53" s="53">
        <f>SUM(C53:F53)</f>
        <v>26573176.209630657</v>
      </c>
      <c r="H53" s="40"/>
      <c r="I53" s="40"/>
      <c r="J53" s="40"/>
      <c r="K53" s="41">
        <f>G53</f>
        <v>26573176.209630657</v>
      </c>
    </row>
    <row r="54" spans="2:20" s="37" customFormat="1" ht="16" customHeight="1">
      <c r="B54" s="52" t="s">
        <v>68</v>
      </c>
      <c r="C54" s="53">
        <f>SUM(C52:C53)</f>
        <v>3653975.0150965708</v>
      </c>
      <c r="D54" s="53">
        <f>SUM(D52:D53)</f>
        <v>38296953.820084743</v>
      </c>
      <c r="E54" s="53">
        <f>SUM(E52:E53)</f>
        <v>19281178.324449342</v>
      </c>
      <c r="F54" s="53">
        <f>SUM(F52:F53)</f>
        <v>761367</v>
      </c>
      <c r="G54" s="53">
        <f>SUM(G52:G53)</f>
        <v>61993474.159630656</v>
      </c>
      <c r="H54" s="40"/>
      <c r="I54" s="40"/>
      <c r="J54" s="40"/>
      <c r="K54" s="41">
        <f>SUM(K52:K53)</f>
        <v>61993474.159630656</v>
      </c>
      <c r="M54" s="30" t="str">
        <f>IF(AND(G42&gt;0, G54=0), "FAIL", "PASS")</f>
        <v>PASS</v>
      </c>
    </row>
    <row r="55" spans="2:20" s="37" customFormat="1" ht="16" customHeight="1">
      <c r="B55" s="46" t="s">
        <v>73</v>
      </c>
      <c r="C55" s="63">
        <f>(C42*1000)/C54</f>
        <v>3.4880282452241014</v>
      </c>
      <c r="D55" s="63">
        <f>(D42*1000)/D54</f>
        <v>3.3349277684069705</v>
      </c>
      <c r="E55" s="63">
        <f>(E42*1000)/E54</f>
        <v>3.4376860762680073</v>
      </c>
      <c r="F55" s="63">
        <f>(F42*1000)/F54</f>
        <v>4.1336217356412872</v>
      </c>
      <c r="G55" s="64">
        <f>(G42*1000)/G54</f>
        <v>3.3857206276185656</v>
      </c>
      <c r="H55" s="40"/>
      <c r="I55" s="40"/>
      <c r="J55" s="40"/>
      <c r="K55" s="66">
        <f>(K42*1000)/K54</f>
        <v>3.3857206276185656</v>
      </c>
    </row>
    <row r="56" spans="2:20" s="37" customFormat="1" ht="12.75" customHeight="1"/>
    <row r="57" spans="2:20" s="13" customFormat="1" ht="18" customHeight="1">
      <c r="B57" s="14" t="s">
        <v>8</v>
      </c>
      <c r="C57" s="15"/>
      <c r="D57" s="15"/>
      <c r="F57" s="15"/>
      <c r="M57" s="15"/>
      <c r="N57" s="15"/>
      <c r="P57" s="15"/>
      <c r="Q57" s="15"/>
      <c r="T57" s="15"/>
    </row>
    <row r="58" spans="2:20" s="10" customFormat="1" ht="16" customHeight="1">
      <c r="B58" s="91">
        <f>SUM('Aberdeen City:West Lothian'!B58)</f>
        <v>0</v>
      </c>
      <c r="C58" s="91"/>
      <c r="D58" s="91"/>
      <c r="E58" s="91"/>
      <c r="F58" s="91"/>
      <c r="G58" s="91"/>
      <c r="H58" s="91"/>
      <c r="I58" s="91"/>
      <c r="J58" s="91"/>
      <c r="K58" s="91"/>
      <c r="L58" s="48"/>
      <c r="M58" s="49"/>
      <c r="N58" s="49"/>
      <c r="O58" s="49"/>
      <c r="P58" s="49"/>
      <c r="Q58" s="49"/>
      <c r="S58" s="49"/>
      <c r="T58" s="49"/>
    </row>
    <row r="59" spans="2:20" s="10" customFormat="1" ht="16" customHeight="1">
      <c r="B59" s="91"/>
      <c r="C59" s="91"/>
      <c r="D59" s="91"/>
      <c r="E59" s="91"/>
      <c r="F59" s="91"/>
      <c r="G59" s="91"/>
      <c r="H59" s="91"/>
      <c r="I59" s="91"/>
      <c r="J59" s="91"/>
      <c r="K59" s="91"/>
      <c r="L59" s="49"/>
      <c r="M59" s="49"/>
      <c r="N59" s="49"/>
      <c r="O59" s="49"/>
      <c r="P59" s="49"/>
      <c r="Q59" s="49"/>
      <c r="S59" s="49"/>
      <c r="T59" s="49"/>
    </row>
    <row r="60" spans="2:20" s="10" customFormat="1" ht="16" customHeight="1">
      <c r="B60" s="91"/>
      <c r="C60" s="91"/>
      <c r="D60" s="91"/>
      <c r="E60" s="91"/>
      <c r="F60" s="91"/>
      <c r="G60" s="91"/>
      <c r="H60" s="91"/>
      <c r="I60" s="91"/>
      <c r="J60" s="91"/>
      <c r="K60" s="91"/>
      <c r="L60" s="49"/>
      <c r="M60" s="49"/>
      <c r="N60" s="49"/>
      <c r="O60" s="49"/>
      <c r="P60" s="49"/>
      <c r="Q60" s="49"/>
      <c r="S60" s="49"/>
      <c r="T60" s="49"/>
    </row>
    <row r="61" spans="2:20" s="10" customFormat="1" ht="16" customHeight="1">
      <c r="B61" s="91"/>
      <c r="C61" s="91"/>
      <c r="D61" s="91"/>
      <c r="E61" s="91"/>
      <c r="F61" s="91"/>
      <c r="G61" s="91"/>
      <c r="H61" s="91"/>
      <c r="I61" s="91"/>
      <c r="J61" s="91"/>
      <c r="K61" s="91"/>
      <c r="L61" s="49"/>
      <c r="M61" s="49"/>
      <c r="N61" s="49"/>
      <c r="O61" s="49"/>
      <c r="P61" s="49"/>
      <c r="Q61" s="49"/>
      <c r="S61" s="49"/>
      <c r="T61" s="49"/>
    </row>
    <row r="62" spans="2:20" s="10" customFormat="1" ht="16" customHeight="1">
      <c r="B62" s="91"/>
      <c r="C62" s="91"/>
      <c r="D62" s="91"/>
      <c r="E62" s="91"/>
      <c r="F62" s="91"/>
      <c r="G62" s="91"/>
      <c r="H62" s="91"/>
      <c r="I62" s="91"/>
      <c r="J62" s="91"/>
      <c r="K62" s="91"/>
      <c r="L62" s="49"/>
      <c r="M62" s="49"/>
      <c r="N62" s="49"/>
      <c r="O62" s="49"/>
      <c r="P62" s="49"/>
      <c r="Q62" s="49"/>
      <c r="S62" s="49"/>
      <c r="T62" s="49"/>
    </row>
    <row r="63" spans="2:20" s="10" customFormat="1" ht="16" customHeight="1">
      <c r="B63" s="91"/>
      <c r="C63" s="91"/>
      <c r="D63" s="91"/>
      <c r="E63" s="91"/>
      <c r="F63" s="91"/>
      <c r="G63" s="91"/>
      <c r="H63" s="91"/>
      <c r="I63" s="91"/>
      <c r="J63" s="91"/>
      <c r="K63" s="91"/>
      <c r="L63" s="49"/>
      <c r="M63" s="49"/>
      <c r="N63" s="49"/>
      <c r="O63" s="49"/>
      <c r="P63" s="49"/>
      <c r="Q63" s="49"/>
      <c r="S63" s="49"/>
      <c r="T63" s="49"/>
    </row>
    <row r="64" spans="2:20" s="10" customFormat="1" ht="16" customHeight="1">
      <c r="B64" s="91"/>
      <c r="C64" s="91"/>
      <c r="D64" s="91"/>
      <c r="E64" s="91"/>
      <c r="F64" s="91"/>
      <c r="G64" s="91"/>
      <c r="H64" s="91"/>
      <c r="I64" s="91"/>
      <c r="J64" s="91"/>
      <c r="K64" s="91"/>
      <c r="L64" s="49"/>
      <c r="M64" s="49"/>
      <c r="N64" s="49"/>
      <c r="O64" s="49"/>
      <c r="P64" s="49"/>
      <c r="Q64" s="49"/>
      <c r="S64" s="49"/>
      <c r="T64" s="49"/>
    </row>
    <row r="65" spans="2:20" s="10" customFormat="1" ht="16" customHeight="1">
      <c r="B65" s="91"/>
      <c r="C65" s="91"/>
      <c r="D65" s="91"/>
      <c r="E65" s="91"/>
      <c r="F65" s="91"/>
      <c r="G65" s="91"/>
      <c r="H65" s="91"/>
      <c r="I65" s="91"/>
      <c r="J65" s="91"/>
      <c r="K65" s="91"/>
      <c r="L65" s="49"/>
      <c r="M65" s="49"/>
      <c r="N65" s="49"/>
      <c r="O65" s="49"/>
      <c r="P65" s="49"/>
      <c r="Q65" s="49"/>
      <c r="S65" s="49"/>
      <c r="T65" s="49"/>
    </row>
    <row r="66" spans="2:20" s="10" customFormat="1" ht="16" customHeight="1">
      <c r="B66" s="91"/>
      <c r="C66" s="91"/>
      <c r="D66" s="91"/>
      <c r="E66" s="91"/>
      <c r="F66" s="91"/>
      <c r="G66" s="91"/>
      <c r="H66" s="91"/>
      <c r="I66" s="91"/>
      <c r="J66" s="91"/>
      <c r="K66" s="91"/>
      <c r="L66" s="49"/>
      <c r="M66" s="49"/>
      <c r="N66" s="49"/>
      <c r="O66" s="49"/>
      <c r="P66" s="49"/>
      <c r="Q66" s="49"/>
      <c r="S66" s="49"/>
      <c r="T66" s="49"/>
    </row>
    <row r="67" spans="2:20" s="10" customFormat="1" ht="16" customHeight="1">
      <c r="B67" s="91"/>
      <c r="C67" s="91"/>
      <c r="D67" s="91"/>
      <c r="E67" s="91"/>
      <c r="F67" s="91"/>
      <c r="G67" s="91"/>
      <c r="H67" s="91"/>
      <c r="I67" s="91"/>
      <c r="J67" s="91"/>
      <c r="K67" s="91"/>
      <c r="L67" s="49"/>
      <c r="M67" s="49"/>
      <c r="N67" s="49"/>
      <c r="O67" s="49"/>
      <c r="P67" s="49"/>
      <c r="Q67" s="49"/>
      <c r="S67" s="49"/>
      <c r="T67" s="49"/>
    </row>
    <row r="68" spans="2:20" s="10" customFormat="1" ht="16" customHeight="1">
      <c r="B68" s="91"/>
      <c r="C68" s="91"/>
      <c r="D68" s="91"/>
      <c r="E68" s="91"/>
      <c r="F68" s="91"/>
      <c r="G68" s="91"/>
      <c r="H68" s="91"/>
      <c r="I68" s="91"/>
      <c r="J68" s="91"/>
      <c r="K68" s="91"/>
      <c r="L68" s="49"/>
      <c r="M68" s="49"/>
      <c r="N68" s="49"/>
      <c r="O68" s="49"/>
      <c r="P68" s="49"/>
      <c r="Q68" s="49"/>
      <c r="S68" s="49"/>
      <c r="T68" s="49"/>
    </row>
    <row r="69" spans="2:20" s="10" customFormat="1" ht="16" customHeight="1">
      <c r="B69" s="91"/>
      <c r="C69" s="91"/>
      <c r="D69" s="91"/>
      <c r="E69" s="91"/>
      <c r="F69" s="91"/>
      <c r="G69" s="91"/>
      <c r="H69" s="91"/>
      <c r="I69" s="91"/>
      <c r="J69" s="91"/>
      <c r="K69" s="91"/>
      <c r="L69" s="48"/>
      <c r="M69" s="49"/>
      <c r="N69" s="49"/>
      <c r="O69" s="49"/>
      <c r="P69" s="49"/>
      <c r="Q69" s="49"/>
      <c r="S69" s="49"/>
      <c r="T69" s="49"/>
    </row>
    <row r="70" spans="2:20">
      <c r="N70" s="50"/>
      <c r="P70" s="50"/>
      <c r="T70" s="50"/>
    </row>
  </sheetData>
  <mergeCells count="13">
    <mergeCell ref="R6:R7"/>
    <mergeCell ref="T6:T7"/>
    <mergeCell ref="C1:D1"/>
    <mergeCell ref="C3:D3"/>
    <mergeCell ref="F3:G3"/>
    <mergeCell ref="C6:G6"/>
    <mergeCell ref="H6:J6"/>
    <mergeCell ref="K6:K7"/>
    <mergeCell ref="B58:K69"/>
    <mergeCell ref="M6:M7"/>
    <mergeCell ref="N6:N7"/>
    <mergeCell ref="P6:P7"/>
    <mergeCell ref="Q6:Q7"/>
  </mergeCells>
  <conditionalFormatting sqref="C3:E3">
    <cfRule type="expression" dxfId="263" priority="2">
      <formula>$E$3&lt;&gt;0</formula>
    </cfRule>
  </conditionalFormatting>
  <conditionalFormatting sqref="C29:K29 P29:R29">
    <cfRule type="expression" dxfId="262" priority="5">
      <formula>AND(ABS(C13-C29)&gt;500, ABS((C13-C29)/C29)&gt;0.1)</formula>
    </cfRule>
  </conditionalFormatting>
  <conditionalFormatting sqref="C30:K30 P30:R30">
    <cfRule type="expression" dxfId="261" priority="6">
      <formula>AND(ABS(C22-C30)&gt;500, ABS((C22-C30)/C30)&gt;0.1)</formula>
    </cfRule>
  </conditionalFormatting>
  <conditionalFormatting sqref="C31:K31 P31:R31">
    <cfRule type="expression" dxfId="260" priority="7">
      <formula>AND(ABS(C26-C31)&gt;500, ABS((C26-C31)/C31)&gt;0.1)</formula>
    </cfRule>
  </conditionalFormatting>
  <conditionalFormatting sqref="M9:N9 M11:N13 M18:N18 M20:N22 M26:N26 M39:N40">
    <cfRule type="expression" dxfId="259" priority="4">
      <formula>$N9&lt;&gt;0</formula>
    </cfRule>
  </conditionalFormatting>
  <conditionalFormatting sqref="M6:N7">
    <cfRule type="expression" dxfId="258" priority="3">
      <formula>SUM($N$9:$N$40)&lt;&gt;0</formula>
    </cfRule>
  </conditionalFormatting>
  <conditionalFormatting sqref="T9 T11:T12 T18 T20:T21 M36 M43 M47 M50 M54">
    <cfRule type="cellIs" dxfId="257" priority="8" operator="equal">
      <formula>"FAIL"</formula>
    </cfRule>
  </conditionalFormatting>
  <conditionalFormatting sqref="C9:F9 H9:I9 P9:Q9 C11:F12 H11:I12 P11:Q12 C18:F18 C20:F21 H18:I18 H20:I21 P18:Q18 P20:Q21 C36:E36 C39:F44 H39:I40 C47:F47 C50:F50 C52:F53">
    <cfRule type="expression" dxfId="256" priority="1">
      <formula>VLOOKUP($B$3,#REF!, 7, FALSE)="No"</formula>
    </cfRule>
  </conditionalFormatting>
  <dataValidations count="4">
    <dataValidation type="list" allowBlank="1" showInputMessage="1" showErrorMessage="1" sqref="H3" xr:uid="{00000000-0002-0000-0200-000000000000}">
      <formula1>#REF!</formula1>
    </dataValidation>
    <dataValidation type="whole" errorStyle="warning" operator="greaterThanOrEqual" allowBlank="1" showErrorMessage="1" errorTitle="WARNING" error="This figure must be entered as a positive whole number. Please ensure the figure you have entered is correct." sqref="C50:F50 C52:F53" xr:uid="{00000000-0002-0000-0200-000001000000}">
      <formula1>0</formula1>
    </dataValidation>
    <dataValidation type="whole" errorStyle="warning" operator="lessThanOrEqual" allowBlank="1" showErrorMessage="1" errorTitle="WARNING: Check signage" error="Income must be entered as a negative whole number. Please ensure that the figure you have entered is correct." sqref="C11:F11 H11:I11 P11:Q11 C18:F18 H18:I18 P18:Q18 C20:F21 H20:I21 P20:Q21 C47:F47" xr:uid="{00000000-0002-0000-0200-000002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F9 H9:I9 P9:Q9 C12:F12 H12:I12 P12:Q12 C36:E36 C39:F44 H39:I40" xr:uid="{00000000-0002-0000-0200-000003000000}">
      <formula1>0</formula1>
    </dataValidation>
  </dataValidations>
  <pageMargins left="0.7" right="0.7" top="0.75" bottom="0.75" header="0.3" footer="0.3"/>
  <pageSetup paperSize="9" scale="53" fitToHeight="0" orientation="landscape" r:id="rId1"/>
  <rowBreaks count="1" manualBreakCount="1">
    <brk id="56" max="19"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tabColor rgb="FF8DB4E2"/>
    <pageSetUpPr fitToPage="1"/>
  </sheetPr>
  <dimension ref="B1:V70"/>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4" customWidth="1"/>
    <col min="2" max="2" width="53.453125" style="34" customWidth="1"/>
    <col min="3" max="4" width="13.453125" style="34" customWidth="1"/>
    <col min="5" max="5" width="12.81640625" style="34" customWidth="1"/>
    <col min="6" max="6" width="10.7265625" style="34" customWidth="1"/>
    <col min="7" max="7" width="11.1796875" style="34" customWidth="1"/>
    <col min="8" max="9" width="12.453125" style="34" customWidth="1"/>
    <col min="10" max="10" width="13" style="34" customWidth="1"/>
    <col min="11" max="11" width="13.26953125" style="34" customWidth="1"/>
    <col min="12" max="12" width="3.26953125" style="34" customWidth="1"/>
    <col min="13" max="14" width="10.81640625" style="34" customWidth="1"/>
    <col min="15" max="15" width="3.26953125" style="34" customWidth="1"/>
    <col min="16" max="17" width="11.1796875" style="34" customWidth="1"/>
    <col min="18" max="18" width="10" style="34" customWidth="1"/>
    <col min="19" max="19" width="3.26953125" style="34" customWidth="1"/>
    <col min="20" max="20" width="10.81640625" style="34" customWidth="1"/>
    <col min="21" max="16384" width="9.1796875" style="34"/>
  </cols>
  <sheetData>
    <row r="1" spans="2:20" s="1" customFormat="1" ht="20.149999999999999" customHeight="1">
      <c r="B1" s="2" t="s">
        <v>0</v>
      </c>
      <c r="C1" s="99"/>
      <c r="D1" s="99"/>
      <c r="F1" s="11"/>
      <c r="G1" s="11"/>
      <c r="H1" s="11"/>
      <c r="I1" s="11"/>
      <c r="J1" s="11"/>
    </row>
    <row r="2" spans="2:20" s="1" customFormat="1" ht="20.149999999999999" customHeight="1">
      <c r="B2" s="2" t="s">
        <v>89</v>
      </c>
    </row>
    <row r="3" spans="2:20" s="1" customFormat="1" ht="20.149999999999999" customHeight="1">
      <c r="B3" s="3" t="s">
        <v>37</v>
      </c>
      <c r="C3" s="100" t="s">
        <v>1</v>
      </c>
      <c r="D3" s="100"/>
      <c r="E3" s="4">
        <f>COUNT(N9:N40)-COUNTIF(N9:N40,"=0")+COUNTIF(T9:T21,"FAIL")+COUNTIF(M36:M54,"FAIL")</f>
        <v>0</v>
      </c>
      <c r="F3" s="101" t="s">
        <v>2</v>
      </c>
      <c r="G3" s="101"/>
      <c r="H3" s="5" t="s">
        <v>3</v>
      </c>
    </row>
    <row r="4" spans="2:20" s="6" customFormat="1" ht="12.75" customHeight="1">
      <c r="B4" s="7"/>
      <c r="C4" s="8"/>
      <c r="K4" s="9"/>
      <c r="L4" s="9"/>
      <c r="O4" s="9"/>
      <c r="P4" s="9"/>
      <c r="Q4" s="9"/>
      <c r="S4" s="9"/>
    </row>
    <row r="5" spans="2:20" s="6" customFormat="1" ht="12.75" customHeight="1">
      <c r="B5" s="7"/>
      <c r="C5" s="8"/>
      <c r="K5" s="9" t="s">
        <v>4</v>
      </c>
      <c r="L5" s="9"/>
      <c r="O5" s="9"/>
      <c r="P5" s="9"/>
      <c r="Q5" s="9"/>
      <c r="S5" s="9"/>
    </row>
    <row r="6" spans="2:20" ht="18" customHeight="1">
      <c r="B6" s="32" t="s">
        <v>12</v>
      </c>
      <c r="C6" s="102" t="s">
        <v>47</v>
      </c>
      <c r="D6" s="103"/>
      <c r="E6" s="103"/>
      <c r="F6" s="103"/>
      <c r="G6" s="104"/>
      <c r="H6" s="105" t="s">
        <v>48</v>
      </c>
      <c r="I6" s="106"/>
      <c r="J6" s="107"/>
      <c r="K6" s="97" t="s">
        <v>49</v>
      </c>
      <c r="L6" s="33"/>
      <c r="M6" s="92" t="s">
        <v>43</v>
      </c>
      <c r="N6" s="92" t="s">
        <v>5</v>
      </c>
      <c r="O6" s="33"/>
      <c r="P6" s="93" t="s">
        <v>59</v>
      </c>
      <c r="Q6" s="95" t="s">
        <v>60</v>
      </c>
      <c r="R6" s="97" t="s">
        <v>54</v>
      </c>
      <c r="S6" s="33"/>
      <c r="T6" s="92" t="s">
        <v>61</v>
      </c>
    </row>
    <row r="7" spans="2:20" ht="51" customHeight="1">
      <c r="B7" s="35" t="s">
        <v>13</v>
      </c>
      <c r="C7" s="68" t="s">
        <v>50</v>
      </c>
      <c r="D7" s="68" t="s">
        <v>51</v>
      </c>
      <c r="E7" s="68" t="s">
        <v>52</v>
      </c>
      <c r="F7" s="68" t="s">
        <v>53</v>
      </c>
      <c r="G7" s="67" t="s">
        <v>54</v>
      </c>
      <c r="H7" s="68" t="s">
        <v>55</v>
      </c>
      <c r="I7" s="68" t="s">
        <v>56</v>
      </c>
      <c r="J7" s="67" t="s">
        <v>57</v>
      </c>
      <c r="K7" s="108"/>
      <c r="L7" s="33"/>
      <c r="M7" s="92"/>
      <c r="N7" s="92"/>
      <c r="O7" s="33"/>
      <c r="P7" s="94"/>
      <c r="Q7" s="96"/>
      <c r="R7" s="98"/>
      <c r="S7" s="33"/>
      <c r="T7" s="92"/>
    </row>
    <row r="8" spans="2:20" s="37" customFormat="1" ht="16" customHeight="1">
      <c r="B8" s="36" t="s">
        <v>46</v>
      </c>
    </row>
    <row r="9" spans="2:20" s="37" customFormat="1" ht="16" customHeight="1">
      <c r="B9" s="38" t="s">
        <v>44</v>
      </c>
      <c r="C9" s="51">
        <v>17</v>
      </c>
      <c r="D9" s="51">
        <v>64</v>
      </c>
      <c r="E9" s="51">
        <v>58</v>
      </c>
      <c r="F9" s="51">
        <v>23</v>
      </c>
      <c r="G9" s="53">
        <f>SUM(C9:F9)</f>
        <v>162</v>
      </c>
      <c r="H9" s="51">
        <v>244</v>
      </c>
      <c r="I9" s="51">
        <v>4</v>
      </c>
      <c r="J9" s="53">
        <f>SUM(H9:I9)</f>
        <v>248</v>
      </c>
      <c r="K9" s="41">
        <f>SUM(G9,J9)</f>
        <v>410</v>
      </c>
      <c r="M9" s="54">
        <v>410</v>
      </c>
      <c r="N9" s="54">
        <f>M9-K9</f>
        <v>0</v>
      </c>
      <c r="P9" s="51">
        <v>102</v>
      </c>
      <c r="Q9" s="51">
        <v>60</v>
      </c>
      <c r="R9" s="41">
        <f>SUM(P9:Q9)</f>
        <v>162</v>
      </c>
      <c r="T9" s="57" t="str">
        <f>IF(R9=G9, "PASS", "FAIL")</f>
        <v>PASS</v>
      </c>
    </row>
    <row r="10" spans="2:20" s="37" customFormat="1" ht="16" customHeight="1">
      <c r="B10" s="38" t="s">
        <v>83</v>
      </c>
      <c r="C10" s="40"/>
      <c r="D10" s="40"/>
      <c r="E10" s="40"/>
      <c r="F10" s="40"/>
      <c r="G10" s="40"/>
      <c r="H10" s="40"/>
      <c r="I10" s="40"/>
      <c r="J10" s="40"/>
      <c r="K10" s="40"/>
      <c r="M10" s="55"/>
      <c r="N10" s="56"/>
      <c r="P10" s="40"/>
      <c r="Q10" s="40"/>
      <c r="R10" s="39"/>
      <c r="T10" s="60"/>
    </row>
    <row r="11" spans="2:20" s="37" customFormat="1" ht="16" customHeight="1">
      <c r="B11" s="38" t="s">
        <v>79</v>
      </c>
      <c r="C11" s="51">
        <v>0</v>
      </c>
      <c r="D11" s="51">
        <v>0</v>
      </c>
      <c r="E11" s="51">
        <v>0</v>
      </c>
      <c r="F11" s="51">
        <v>0</v>
      </c>
      <c r="G11" s="53">
        <f>SUM(C11:F11)</f>
        <v>0</v>
      </c>
      <c r="H11" s="51">
        <v>0</v>
      </c>
      <c r="I11" s="51">
        <v>-251</v>
      </c>
      <c r="J11" s="53">
        <f>SUM(H11:I11)</f>
        <v>-251</v>
      </c>
      <c r="K11" s="41">
        <f>SUM(G11,J11)</f>
        <v>-251</v>
      </c>
      <c r="M11" s="54">
        <v>-251</v>
      </c>
      <c r="N11" s="54">
        <f>M11-K11</f>
        <v>0</v>
      </c>
      <c r="P11" s="51">
        <v>0</v>
      </c>
      <c r="Q11" s="51">
        <v>0</v>
      </c>
      <c r="R11" s="41">
        <f>SUM(P11:Q11)</f>
        <v>0</v>
      </c>
      <c r="T11" s="57" t="str">
        <f>IF(R11=G11, "PASS", "FAIL")</f>
        <v>PASS</v>
      </c>
    </row>
    <row r="12" spans="2:20" s="37" customFormat="1" ht="16" customHeight="1">
      <c r="B12" s="38" t="s">
        <v>80</v>
      </c>
      <c r="C12" s="51">
        <v>4201</v>
      </c>
      <c r="D12" s="51">
        <v>16193</v>
      </c>
      <c r="E12" s="51">
        <v>16278</v>
      </c>
      <c r="F12" s="51">
        <v>6816</v>
      </c>
      <c r="G12" s="53">
        <f>SUM(C12:F12)</f>
        <v>43488</v>
      </c>
      <c r="H12" s="51">
        <v>9264</v>
      </c>
      <c r="I12" s="51">
        <v>1327</v>
      </c>
      <c r="J12" s="53">
        <f>SUM(H12:I12)</f>
        <v>10591</v>
      </c>
      <c r="K12" s="41">
        <f>SUM(G12,J12)</f>
        <v>54079</v>
      </c>
      <c r="M12" s="54">
        <f>M13-SUM(M9,M11)</f>
        <v>54079</v>
      </c>
      <c r="N12" s="54">
        <f>M12-K12</f>
        <v>0</v>
      </c>
      <c r="P12" s="51">
        <v>26349</v>
      </c>
      <c r="Q12" s="51">
        <v>17139</v>
      </c>
      <c r="R12" s="41">
        <f>SUM(P12:Q12)</f>
        <v>43488</v>
      </c>
      <c r="T12" s="57" t="str">
        <f>IF(R12=G12, "PASS", "FAIL")</f>
        <v>PASS</v>
      </c>
    </row>
    <row r="13" spans="2:20" s="37" customFormat="1" ht="16" customHeight="1">
      <c r="B13" s="42" t="s">
        <v>6</v>
      </c>
      <c r="C13" s="41">
        <f t="shared" ref="C13:K13" si="0">SUM(C9,C11:C12)</f>
        <v>4218</v>
      </c>
      <c r="D13" s="41">
        <f t="shared" si="0"/>
        <v>16257</v>
      </c>
      <c r="E13" s="41">
        <f t="shared" si="0"/>
        <v>16336</v>
      </c>
      <c r="F13" s="41">
        <f t="shared" si="0"/>
        <v>6839</v>
      </c>
      <c r="G13" s="41">
        <f t="shared" si="0"/>
        <v>43650</v>
      </c>
      <c r="H13" s="41">
        <f t="shared" si="0"/>
        <v>9508</v>
      </c>
      <c r="I13" s="41">
        <f t="shared" si="0"/>
        <v>1080</v>
      </c>
      <c r="J13" s="41">
        <f t="shared" si="0"/>
        <v>10588</v>
      </c>
      <c r="K13" s="41">
        <f t="shared" si="0"/>
        <v>54238</v>
      </c>
      <c r="M13" s="45">
        <v>54238</v>
      </c>
      <c r="N13" s="45">
        <f>M13-K13</f>
        <v>0</v>
      </c>
      <c r="P13" s="41">
        <f>SUM(P9,P11:P12)</f>
        <v>26451</v>
      </c>
      <c r="Q13" s="41">
        <f>SUM(Q9,Q11:Q12)</f>
        <v>17199</v>
      </c>
      <c r="R13" s="41">
        <f>SUM(R9,R11:R12)</f>
        <v>43650</v>
      </c>
    </row>
    <row r="14" spans="2:20" s="37" customFormat="1" ht="12.75" customHeight="1"/>
    <row r="15" spans="2:20" s="37" customFormat="1" ht="16" customHeight="1">
      <c r="B15" s="42" t="s">
        <v>81</v>
      </c>
      <c r="C15" s="41">
        <f t="shared" ref="C15:K15" si="1">C13+C18</f>
        <v>4218</v>
      </c>
      <c r="D15" s="41">
        <f t="shared" si="1"/>
        <v>16257</v>
      </c>
      <c r="E15" s="41">
        <f t="shared" si="1"/>
        <v>16336</v>
      </c>
      <c r="F15" s="41">
        <f t="shared" si="1"/>
        <v>6839</v>
      </c>
      <c r="G15" s="41">
        <f t="shared" si="1"/>
        <v>43650</v>
      </c>
      <c r="H15" s="41">
        <f t="shared" si="1"/>
        <v>9508</v>
      </c>
      <c r="I15" s="41">
        <f t="shared" si="1"/>
        <v>1080</v>
      </c>
      <c r="J15" s="41">
        <f t="shared" si="1"/>
        <v>10588</v>
      </c>
      <c r="K15" s="41">
        <f t="shared" si="1"/>
        <v>54238</v>
      </c>
      <c r="P15" s="41">
        <f>P13+P18</f>
        <v>26451</v>
      </c>
      <c r="Q15" s="41">
        <f>Q13+Q18</f>
        <v>17199</v>
      </c>
      <c r="R15" s="41">
        <f>R13+R18</f>
        <v>43650</v>
      </c>
    </row>
    <row r="16" spans="2:20" s="37" customFormat="1" ht="12.75" customHeight="1"/>
    <row r="17" spans="2:22" s="37" customFormat="1" ht="16" customHeight="1">
      <c r="B17" s="36" t="s">
        <v>45</v>
      </c>
    </row>
    <row r="18" spans="2:22" s="37" customFormat="1" ht="16" customHeight="1">
      <c r="B18" s="38" t="s">
        <v>76</v>
      </c>
      <c r="C18" s="51">
        <v>0</v>
      </c>
      <c r="D18" s="51">
        <v>0</v>
      </c>
      <c r="E18" s="51">
        <v>0</v>
      </c>
      <c r="F18" s="51">
        <v>0</v>
      </c>
      <c r="G18" s="53">
        <f>SUM(C18:F18)</f>
        <v>0</v>
      </c>
      <c r="H18" s="51">
        <v>0</v>
      </c>
      <c r="I18" s="51">
        <v>0</v>
      </c>
      <c r="J18" s="53">
        <f>SUM(H18:I18)</f>
        <v>0</v>
      </c>
      <c r="K18" s="41">
        <f>SUM(G18,J18)</f>
        <v>0</v>
      </c>
      <c r="M18" s="54">
        <v>0</v>
      </c>
      <c r="N18" s="54">
        <f>M18-K18</f>
        <v>0</v>
      </c>
      <c r="P18" s="51">
        <v>0</v>
      </c>
      <c r="Q18" s="51">
        <v>0</v>
      </c>
      <c r="R18" s="41">
        <f>SUM(P18:Q18)</f>
        <v>0</v>
      </c>
      <c r="T18" s="57" t="str">
        <f>IF(R18=G18, "PASS", "FAIL")</f>
        <v>PASS</v>
      </c>
    </row>
    <row r="19" spans="2:22" s="37" customFormat="1" ht="16" customHeight="1">
      <c r="B19" s="65" t="s">
        <v>77</v>
      </c>
      <c r="C19" s="40"/>
      <c r="D19" s="40"/>
      <c r="E19" s="40"/>
      <c r="F19" s="40"/>
      <c r="G19" s="40"/>
      <c r="H19" s="40"/>
      <c r="I19" s="40"/>
      <c r="J19" s="40"/>
      <c r="K19" s="39"/>
      <c r="M19" s="55"/>
      <c r="N19" s="55"/>
      <c r="P19" s="40"/>
      <c r="Q19" s="40"/>
      <c r="R19" s="39"/>
      <c r="T19" s="61"/>
    </row>
    <row r="20" spans="2:22" s="37" customFormat="1" ht="16" customHeight="1">
      <c r="B20" s="38" t="s">
        <v>70</v>
      </c>
      <c r="C20" s="51">
        <v>0</v>
      </c>
      <c r="D20" s="51">
        <v>0</v>
      </c>
      <c r="E20" s="51">
        <v>0</v>
      </c>
      <c r="F20" s="51">
        <v>0</v>
      </c>
      <c r="G20" s="53">
        <f>SUM(C20:F20)</f>
        <v>0</v>
      </c>
      <c r="H20" s="51">
        <v>0</v>
      </c>
      <c r="I20" s="51">
        <v>0</v>
      </c>
      <c r="J20" s="53">
        <f>SUM(H20:I20)</f>
        <v>0</v>
      </c>
      <c r="K20" s="41">
        <f>SUM(G20,J20)</f>
        <v>0</v>
      </c>
      <c r="M20" s="54">
        <v>0</v>
      </c>
      <c r="N20" s="54">
        <f>M20-K20</f>
        <v>0</v>
      </c>
      <c r="P20" s="51">
        <v>0</v>
      </c>
      <c r="Q20" s="51">
        <v>0</v>
      </c>
      <c r="R20" s="41">
        <f>SUM(P20:Q20)</f>
        <v>0</v>
      </c>
      <c r="T20" s="57" t="str">
        <f>IF(R20=G20, "PASS", "FAIL")</f>
        <v>PASS</v>
      </c>
    </row>
    <row r="21" spans="2:22" s="37" customFormat="1" ht="16" customHeight="1">
      <c r="B21" s="38" t="s">
        <v>82</v>
      </c>
      <c r="C21" s="51">
        <v>-1658</v>
      </c>
      <c r="D21" s="51">
        <v>-716</v>
      </c>
      <c r="E21" s="51">
        <v>-508</v>
      </c>
      <c r="F21" s="51">
        <v>-65</v>
      </c>
      <c r="G21" s="53">
        <f>SUM(C21:F21)</f>
        <v>-2947</v>
      </c>
      <c r="H21" s="51">
        <v>-4519</v>
      </c>
      <c r="I21" s="51">
        <v>-3410</v>
      </c>
      <c r="J21" s="53">
        <f>SUM(H21:I21)</f>
        <v>-7929</v>
      </c>
      <c r="K21" s="41">
        <f>SUM(G21,J21)</f>
        <v>-10876</v>
      </c>
      <c r="M21" s="54">
        <f>M22-M18-M20</f>
        <v>-10876</v>
      </c>
      <c r="N21" s="54">
        <f>M21-K21</f>
        <v>0</v>
      </c>
      <c r="P21" s="51">
        <v>-299</v>
      </c>
      <c r="Q21" s="51">
        <v>-2648</v>
      </c>
      <c r="R21" s="41">
        <f>SUM(P21:Q21)</f>
        <v>-2947</v>
      </c>
      <c r="T21" s="57" t="str">
        <f>IF(R21=G21, "PASS", "FAIL")</f>
        <v>PASS</v>
      </c>
    </row>
    <row r="22" spans="2:22" s="37" customFormat="1" ht="16" customHeight="1">
      <c r="B22" s="42" t="s">
        <v>9</v>
      </c>
      <c r="C22" s="41">
        <f t="shared" ref="C22:K22" si="2">SUM(C18,C20:C21)</f>
        <v>-1658</v>
      </c>
      <c r="D22" s="41">
        <f t="shared" si="2"/>
        <v>-716</v>
      </c>
      <c r="E22" s="41">
        <f t="shared" si="2"/>
        <v>-508</v>
      </c>
      <c r="F22" s="41">
        <f t="shared" si="2"/>
        <v>-65</v>
      </c>
      <c r="G22" s="41">
        <f t="shared" si="2"/>
        <v>-2947</v>
      </c>
      <c r="H22" s="41">
        <f t="shared" si="2"/>
        <v>-4519</v>
      </c>
      <c r="I22" s="41">
        <f t="shared" si="2"/>
        <v>-3410</v>
      </c>
      <c r="J22" s="41">
        <f t="shared" si="2"/>
        <v>-7929</v>
      </c>
      <c r="K22" s="41">
        <f t="shared" si="2"/>
        <v>-10876</v>
      </c>
      <c r="M22" s="45">
        <v>-10876</v>
      </c>
      <c r="N22" s="45">
        <f>M22-K22</f>
        <v>0</v>
      </c>
      <c r="P22" s="41">
        <f>SUM(P18,P20:P21)</f>
        <v>-299</v>
      </c>
      <c r="Q22" s="41">
        <f>SUM(Q18,Q20:Q21)</f>
        <v>-2648</v>
      </c>
      <c r="R22" s="41">
        <f>SUM(R18,R20:R21)</f>
        <v>-2947</v>
      </c>
    </row>
    <row r="23" spans="2:22" s="37" customFormat="1" ht="12.75" customHeight="1"/>
    <row r="24" spans="2:22" s="37" customFormat="1" ht="16" customHeight="1">
      <c r="B24" s="42" t="s">
        <v>78</v>
      </c>
      <c r="C24" s="41">
        <f t="shared" ref="C24:K24" si="3">C22-C18</f>
        <v>-1658</v>
      </c>
      <c r="D24" s="41">
        <f t="shared" si="3"/>
        <v>-716</v>
      </c>
      <c r="E24" s="41">
        <f t="shared" si="3"/>
        <v>-508</v>
      </c>
      <c r="F24" s="41">
        <f t="shared" si="3"/>
        <v>-65</v>
      </c>
      <c r="G24" s="41">
        <f t="shared" si="3"/>
        <v>-2947</v>
      </c>
      <c r="H24" s="41">
        <f t="shared" si="3"/>
        <v>-4519</v>
      </c>
      <c r="I24" s="41">
        <f t="shared" si="3"/>
        <v>-3410</v>
      </c>
      <c r="J24" s="41">
        <f t="shared" si="3"/>
        <v>-7929</v>
      </c>
      <c r="K24" s="41">
        <f t="shared" si="3"/>
        <v>-10876</v>
      </c>
      <c r="P24" s="41">
        <f>P22-P18</f>
        <v>-299</v>
      </c>
      <c r="Q24" s="41">
        <f>Q22-Q18</f>
        <v>-2648</v>
      </c>
      <c r="R24" s="41">
        <f>R22-R18</f>
        <v>-2947</v>
      </c>
    </row>
    <row r="25" spans="2:22" s="37" customFormat="1" ht="12.75" customHeight="1"/>
    <row r="26" spans="2:22" s="37" customFormat="1" ht="16" customHeight="1">
      <c r="B26" s="43" t="s">
        <v>7</v>
      </c>
      <c r="C26" s="44">
        <f t="shared" ref="C26:K26" si="4">C13+C22</f>
        <v>2560</v>
      </c>
      <c r="D26" s="44">
        <f t="shared" si="4"/>
        <v>15541</v>
      </c>
      <c r="E26" s="44">
        <f t="shared" si="4"/>
        <v>15828</v>
      </c>
      <c r="F26" s="44">
        <f t="shared" si="4"/>
        <v>6774</v>
      </c>
      <c r="G26" s="44">
        <f t="shared" si="4"/>
        <v>40703</v>
      </c>
      <c r="H26" s="44">
        <f t="shared" si="4"/>
        <v>4989</v>
      </c>
      <c r="I26" s="44">
        <f t="shared" si="4"/>
        <v>-2330</v>
      </c>
      <c r="J26" s="44">
        <f t="shared" si="4"/>
        <v>2659</v>
      </c>
      <c r="K26" s="44">
        <f t="shared" si="4"/>
        <v>43362</v>
      </c>
      <c r="M26" s="45">
        <v>43362</v>
      </c>
      <c r="N26" s="45">
        <f>M26-K26</f>
        <v>0</v>
      </c>
      <c r="P26" s="44">
        <f>P13+P22</f>
        <v>26152</v>
      </c>
      <c r="Q26" s="44">
        <f>Q13+Q22</f>
        <v>14551</v>
      </c>
      <c r="R26" s="44">
        <f>R13+R22</f>
        <v>40703</v>
      </c>
    </row>
    <row r="27" spans="2:22" s="37" customFormat="1" ht="12.75" customHeight="1"/>
    <row r="28" spans="2:22" s="37" customFormat="1" ht="16" customHeight="1">
      <c r="B28" s="34" t="s">
        <v>58</v>
      </c>
    </row>
    <row r="29" spans="2:22" s="37" customFormat="1" ht="16" customHeight="1">
      <c r="B29" s="46" t="s">
        <v>90</v>
      </c>
      <c r="C29" s="47">
        <v>3126</v>
      </c>
      <c r="D29" s="47">
        <v>15133</v>
      </c>
      <c r="E29" s="47">
        <v>15382</v>
      </c>
      <c r="F29" s="47">
        <v>6423</v>
      </c>
      <c r="G29" s="47">
        <v>40064</v>
      </c>
      <c r="H29" s="47">
        <v>10688</v>
      </c>
      <c r="I29" s="47">
        <v>1624</v>
      </c>
      <c r="J29" s="47">
        <v>12312</v>
      </c>
      <c r="K29" s="47">
        <v>52376</v>
      </c>
      <c r="P29" s="47">
        <v>24249</v>
      </c>
      <c r="Q29" s="47">
        <v>15815</v>
      </c>
      <c r="R29" s="47">
        <v>40064</v>
      </c>
    </row>
    <row r="30" spans="2:22" s="37" customFormat="1" ht="16" customHeight="1">
      <c r="B30" s="46" t="s">
        <v>91</v>
      </c>
      <c r="C30" s="47">
        <v>-560</v>
      </c>
      <c r="D30" s="47">
        <v>-589</v>
      </c>
      <c r="E30" s="47">
        <v>-541</v>
      </c>
      <c r="F30" s="47">
        <v>0</v>
      </c>
      <c r="G30" s="47">
        <v>-1690</v>
      </c>
      <c r="H30" s="47">
        <v>-4057</v>
      </c>
      <c r="I30" s="47">
        <v>-4029</v>
      </c>
      <c r="J30" s="47">
        <v>-8086</v>
      </c>
      <c r="K30" s="47">
        <v>-9776</v>
      </c>
      <c r="P30" s="47">
        <v>-866</v>
      </c>
      <c r="Q30" s="47">
        <v>-824</v>
      </c>
      <c r="R30" s="47">
        <v>-1690</v>
      </c>
    </row>
    <row r="31" spans="2:22" s="37" customFormat="1" ht="16" customHeight="1">
      <c r="B31" s="46" t="s">
        <v>92</v>
      </c>
      <c r="C31" s="47">
        <v>2566</v>
      </c>
      <c r="D31" s="47">
        <v>14544</v>
      </c>
      <c r="E31" s="47">
        <v>14841</v>
      </c>
      <c r="F31" s="47">
        <v>6423</v>
      </c>
      <c r="G31" s="47">
        <v>38374</v>
      </c>
      <c r="H31" s="47">
        <v>6631</v>
      </c>
      <c r="I31" s="47">
        <v>-2405</v>
      </c>
      <c r="J31" s="47">
        <v>4226</v>
      </c>
      <c r="K31" s="47">
        <v>42600</v>
      </c>
      <c r="P31" s="47">
        <v>23383</v>
      </c>
      <c r="Q31" s="47">
        <v>14991</v>
      </c>
      <c r="R31" s="47">
        <v>38374</v>
      </c>
    </row>
    <row r="32" spans="2:22" s="1" customFormat="1" ht="12.75" customHeight="1">
      <c r="B32" s="16"/>
      <c r="C32" s="31">
        <v>2</v>
      </c>
      <c r="D32" s="31">
        <f t="shared" ref="D32:K32" si="5">C32+1</f>
        <v>3</v>
      </c>
      <c r="E32" s="31">
        <f t="shared" si="5"/>
        <v>4</v>
      </c>
      <c r="F32" s="31">
        <f t="shared" si="5"/>
        <v>5</v>
      </c>
      <c r="G32" s="31">
        <f t="shared" si="5"/>
        <v>6</v>
      </c>
      <c r="H32" s="31">
        <f t="shared" si="5"/>
        <v>7</v>
      </c>
      <c r="I32" s="31">
        <f t="shared" si="5"/>
        <v>8</v>
      </c>
      <c r="J32" s="31">
        <f t="shared" si="5"/>
        <v>9</v>
      </c>
      <c r="K32" s="31">
        <f t="shared" si="5"/>
        <v>10</v>
      </c>
      <c r="L32" s="17"/>
      <c r="M32" s="18"/>
      <c r="N32" s="19"/>
      <c r="O32" s="17"/>
      <c r="P32" s="31">
        <v>12</v>
      </c>
      <c r="Q32" s="31">
        <f>P32+1</f>
        <v>13</v>
      </c>
      <c r="R32" s="31">
        <f>Q32+1</f>
        <v>14</v>
      </c>
      <c r="S32" s="17"/>
      <c r="T32" s="20"/>
      <c r="U32" s="21"/>
      <c r="V32" s="21"/>
    </row>
    <row r="33" spans="2:19" s="1" customFormat="1" ht="18" customHeight="1">
      <c r="B33" s="22" t="s">
        <v>69</v>
      </c>
      <c r="C33" s="23"/>
      <c r="D33" s="23"/>
      <c r="E33" s="23"/>
      <c r="F33" s="23"/>
      <c r="G33" s="23"/>
      <c r="H33" s="23"/>
      <c r="I33" s="23"/>
      <c r="J33" s="23"/>
      <c r="K33" s="23"/>
      <c r="L33" s="23"/>
      <c r="O33" s="23"/>
      <c r="P33" s="23"/>
      <c r="Q33" s="23"/>
      <c r="R33" s="23"/>
      <c r="S33" s="23"/>
    </row>
    <row r="34" spans="2:19" s="1" customFormat="1" ht="6" customHeight="1">
      <c r="B34" s="24"/>
      <c r="C34" s="23"/>
      <c r="D34" s="23"/>
      <c r="E34" s="23"/>
      <c r="F34" s="23"/>
      <c r="G34" s="23"/>
      <c r="H34" s="23"/>
      <c r="I34" s="23"/>
      <c r="J34" s="23"/>
      <c r="K34" s="23"/>
      <c r="L34" s="23"/>
      <c r="M34" s="23"/>
      <c r="N34" s="29"/>
      <c r="O34" s="12"/>
    </row>
    <row r="35" spans="2:19" s="1" customFormat="1" ht="16" customHeight="1">
      <c r="B35" s="27" t="s">
        <v>71</v>
      </c>
      <c r="C35" s="28"/>
      <c r="D35" s="23"/>
      <c r="E35" s="23"/>
      <c r="F35" s="23"/>
      <c r="G35" s="23"/>
      <c r="H35" s="23"/>
      <c r="I35" s="23"/>
      <c r="J35" s="23"/>
      <c r="K35" s="23"/>
      <c r="L35" s="23"/>
      <c r="M35" s="26"/>
      <c r="N35" s="23"/>
      <c r="O35" s="23"/>
    </row>
    <row r="36" spans="2:19" s="37" customFormat="1" ht="16" customHeight="1">
      <c r="B36" s="38" t="s">
        <v>71</v>
      </c>
      <c r="C36" s="51">
        <v>0</v>
      </c>
      <c r="D36" s="51">
        <v>0</v>
      </c>
      <c r="E36" s="51">
        <v>0</v>
      </c>
      <c r="F36" s="40"/>
      <c r="G36" s="40"/>
      <c r="H36" s="40"/>
      <c r="I36" s="40"/>
      <c r="J36" s="40"/>
      <c r="K36" s="40"/>
      <c r="M36" s="57" t="s">
        <v>142</v>
      </c>
    </row>
    <row r="37" spans="2:19" s="1" customFormat="1" ht="6" customHeight="1">
      <c r="B37" s="24"/>
      <c r="C37" s="23"/>
      <c r="D37" s="23"/>
      <c r="E37" s="23"/>
      <c r="F37" s="23"/>
      <c r="G37" s="23"/>
      <c r="H37" s="23"/>
      <c r="I37" s="23"/>
      <c r="J37" s="23"/>
      <c r="K37" s="23"/>
      <c r="L37" s="23"/>
      <c r="M37" s="23"/>
      <c r="N37" s="29"/>
      <c r="O37" s="12"/>
    </row>
    <row r="38" spans="2:19" s="1" customFormat="1" ht="16" customHeight="1">
      <c r="B38" s="27" t="s">
        <v>84</v>
      </c>
      <c r="C38" s="28"/>
      <c r="D38" s="23"/>
      <c r="E38" s="23"/>
      <c r="F38" s="23"/>
      <c r="G38" s="23"/>
      <c r="H38" s="23"/>
      <c r="I38" s="23"/>
      <c r="J38" s="23"/>
      <c r="K38" s="23"/>
      <c r="L38" s="23"/>
      <c r="M38" s="26"/>
      <c r="N38" s="23"/>
      <c r="O38" s="23"/>
    </row>
    <row r="39" spans="2:19" s="37" customFormat="1" ht="16" customHeight="1">
      <c r="B39" s="38" t="s">
        <v>85</v>
      </c>
      <c r="C39" s="51">
        <v>881</v>
      </c>
      <c r="D39" s="51">
        <v>8196</v>
      </c>
      <c r="E39" s="51">
        <v>8537</v>
      </c>
      <c r="F39" s="51">
        <v>2507</v>
      </c>
      <c r="G39" s="53">
        <f t="shared" ref="G39:G44" si="6">SUM(C39:F39)</f>
        <v>20121</v>
      </c>
      <c r="H39" s="51">
        <v>1812</v>
      </c>
      <c r="I39" s="51">
        <v>0</v>
      </c>
      <c r="J39" s="53">
        <f>SUM(H39:I39)</f>
        <v>1812</v>
      </c>
      <c r="K39" s="41">
        <f>G39+J39</f>
        <v>21933</v>
      </c>
      <c r="M39" s="54">
        <v>21933</v>
      </c>
      <c r="N39" s="54">
        <f>M39-K39</f>
        <v>0</v>
      </c>
    </row>
    <row r="40" spans="2:19" s="37" customFormat="1" ht="16" customHeight="1">
      <c r="B40" s="38" t="s">
        <v>88</v>
      </c>
      <c r="C40" s="51">
        <v>2182</v>
      </c>
      <c r="D40" s="51">
        <v>3169</v>
      </c>
      <c r="E40" s="51">
        <v>2914</v>
      </c>
      <c r="F40" s="51">
        <v>3069</v>
      </c>
      <c r="G40" s="53">
        <f t="shared" si="6"/>
        <v>11334</v>
      </c>
      <c r="H40" s="51">
        <v>2727</v>
      </c>
      <c r="I40" s="51">
        <v>686</v>
      </c>
      <c r="J40" s="53">
        <f>SUM(H40:I40)</f>
        <v>3413</v>
      </c>
      <c r="K40" s="41">
        <f>G40+J40</f>
        <v>14747</v>
      </c>
      <c r="M40" s="54">
        <v>14747</v>
      </c>
      <c r="N40" s="54">
        <f>M40-K40</f>
        <v>0</v>
      </c>
    </row>
    <row r="41" spans="2:19" s="37" customFormat="1" ht="16" customHeight="1">
      <c r="B41" s="38" t="s">
        <v>86</v>
      </c>
      <c r="C41" s="51">
        <v>0</v>
      </c>
      <c r="D41" s="51">
        <v>1122</v>
      </c>
      <c r="E41" s="51">
        <v>1428</v>
      </c>
      <c r="F41" s="51">
        <v>347</v>
      </c>
      <c r="G41" s="53">
        <f t="shared" si="6"/>
        <v>2897</v>
      </c>
      <c r="H41" s="40"/>
      <c r="I41" s="40"/>
      <c r="J41" s="40"/>
      <c r="K41" s="41">
        <f>G41</f>
        <v>2897</v>
      </c>
    </row>
    <row r="42" spans="2:19" s="37" customFormat="1" ht="16" customHeight="1">
      <c r="B42" s="38" t="s">
        <v>62</v>
      </c>
      <c r="C42" s="51">
        <v>77</v>
      </c>
      <c r="D42" s="51">
        <v>1235</v>
      </c>
      <c r="E42" s="51">
        <v>617</v>
      </c>
      <c r="F42" s="51">
        <v>0</v>
      </c>
      <c r="G42" s="53">
        <f t="shared" si="6"/>
        <v>1929</v>
      </c>
      <c r="H42" s="40"/>
      <c r="I42" s="40"/>
      <c r="J42" s="40"/>
      <c r="K42" s="41">
        <f>G42</f>
        <v>1929</v>
      </c>
    </row>
    <row r="43" spans="2:19" s="37" customFormat="1" ht="16" customHeight="1">
      <c r="B43" s="38" t="s">
        <v>63</v>
      </c>
      <c r="C43" s="51">
        <v>0</v>
      </c>
      <c r="D43" s="51">
        <v>0</v>
      </c>
      <c r="E43" s="51">
        <v>0</v>
      </c>
      <c r="F43" s="51">
        <v>6779</v>
      </c>
      <c r="G43" s="53">
        <f t="shared" si="6"/>
        <v>6779</v>
      </c>
      <c r="H43" s="40"/>
      <c r="I43" s="40"/>
      <c r="J43" s="40"/>
      <c r="K43" s="41">
        <f>G43</f>
        <v>6779</v>
      </c>
      <c r="M43" s="30" t="str">
        <f>IF(OR(SUM(C43:E43)&gt;P13, F43&gt;F13), "FAIL", "PASS")</f>
        <v>PASS</v>
      </c>
      <c r="N43" s="25"/>
    </row>
    <row r="44" spans="2:19" s="37" customFormat="1" ht="16" customHeight="1">
      <c r="B44" s="38" t="s">
        <v>64</v>
      </c>
      <c r="C44" s="51">
        <v>7</v>
      </c>
      <c r="D44" s="51">
        <v>24</v>
      </c>
      <c r="E44" s="51">
        <v>13</v>
      </c>
      <c r="F44" s="51">
        <v>0</v>
      </c>
      <c r="G44" s="53">
        <f t="shared" si="6"/>
        <v>44</v>
      </c>
      <c r="H44" s="40"/>
      <c r="I44" s="40"/>
      <c r="J44" s="40"/>
      <c r="K44" s="41">
        <f>G44</f>
        <v>44</v>
      </c>
      <c r="M44" s="62"/>
    </row>
    <row r="45" spans="2:19" s="1" customFormat="1" ht="6" customHeight="1">
      <c r="B45" s="24"/>
      <c r="C45" s="23"/>
      <c r="D45" s="23"/>
      <c r="E45" s="23"/>
      <c r="F45" s="23"/>
      <c r="G45" s="23"/>
      <c r="H45" s="23"/>
      <c r="I45" s="23"/>
      <c r="J45" s="23"/>
      <c r="K45" s="23"/>
      <c r="L45" s="23"/>
      <c r="M45" s="23"/>
      <c r="N45" s="29"/>
      <c r="O45" s="12"/>
    </row>
    <row r="46" spans="2:19" s="1" customFormat="1" ht="16" customHeight="1">
      <c r="B46" s="27" t="s">
        <v>45</v>
      </c>
      <c r="C46" s="28"/>
      <c r="D46" s="23"/>
      <c r="E46" s="23"/>
      <c r="F46" s="23"/>
      <c r="G46" s="23"/>
      <c r="H46" s="23"/>
      <c r="I46" s="23"/>
      <c r="J46" s="23"/>
      <c r="K46" s="23"/>
      <c r="L46" s="23"/>
      <c r="M46" s="26"/>
      <c r="N46" s="23"/>
      <c r="O46" s="23"/>
    </row>
    <row r="47" spans="2:19" s="37" customFormat="1" ht="16" customHeight="1">
      <c r="B47" s="38" t="s">
        <v>62</v>
      </c>
      <c r="C47" s="51">
        <v>-28</v>
      </c>
      <c r="D47" s="51">
        <v>-252</v>
      </c>
      <c r="E47" s="51">
        <v>-304</v>
      </c>
      <c r="F47" s="51">
        <v>0</v>
      </c>
      <c r="G47" s="53">
        <f>SUM(C47:F47)</f>
        <v>-584</v>
      </c>
      <c r="H47" s="40"/>
      <c r="I47" s="40"/>
      <c r="J47" s="40"/>
      <c r="K47" s="41">
        <f>G47</f>
        <v>-584</v>
      </c>
      <c r="M47" s="30" t="s">
        <v>142</v>
      </c>
      <c r="N47" s="25"/>
    </row>
    <row r="48" spans="2:19" s="1" customFormat="1" ht="6" customHeight="1">
      <c r="B48" s="24"/>
      <c r="C48" s="23"/>
      <c r="D48" s="23"/>
      <c r="E48" s="23"/>
      <c r="F48" s="23"/>
      <c r="G48" s="23"/>
      <c r="H48" s="23"/>
      <c r="I48" s="23"/>
      <c r="J48" s="23"/>
      <c r="K48" s="23"/>
      <c r="L48" s="23"/>
      <c r="M48" s="23"/>
      <c r="N48" s="29"/>
      <c r="O48" s="12"/>
    </row>
    <row r="49" spans="2:20" s="1" customFormat="1" ht="16" customHeight="1">
      <c r="B49" s="27" t="s">
        <v>65</v>
      </c>
      <c r="C49" s="28"/>
      <c r="D49" s="23"/>
      <c r="E49" s="23"/>
      <c r="F49" s="23"/>
      <c r="G49" s="23"/>
      <c r="H49" s="23"/>
      <c r="I49" s="23"/>
      <c r="J49" s="23"/>
      <c r="K49" s="23"/>
      <c r="L49" s="23"/>
      <c r="M49" s="26"/>
      <c r="N49" s="23"/>
      <c r="O49" s="23"/>
    </row>
    <row r="50" spans="2:20" s="37" customFormat="1" ht="16" customHeight="1">
      <c r="B50" s="38" t="s">
        <v>66</v>
      </c>
      <c r="C50" s="51">
        <v>71</v>
      </c>
      <c r="D50" s="51">
        <v>236</v>
      </c>
      <c r="E50" s="51">
        <v>127</v>
      </c>
      <c r="F50" s="51">
        <v>0</v>
      </c>
      <c r="G50" s="53">
        <f>SUM(C50:F50)</f>
        <v>434</v>
      </c>
      <c r="H50" s="40"/>
      <c r="I50" s="40"/>
      <c r="J50" s="40"/>
      <c r="K50" s="41">
        <f>G50</f>
        <v>434</v>
      </c>
      <c r="M50" s="30" t="str">
        <f>IF(AND(G44&gt;0, G50=0), "FAIL", "PASS")</f>
        <v>PASS</v>
      </c>
    </row>
    <row r="51" spans="2:20" s="37" customFormat="1" ht="16" customHeight="1">
      <c r="B51" s="46" t="s">
        <v>72</v>
      </c>
      <c r="C51" s="63">
        <f>(C44*1000)/C50</f>
        <v>98.591549295774641</v>
      </c>
      <c r="D51" s="63">
        <f>(D44*1000)/D50</f>
        <v>101.69491525423729</v>
      </c>
      <c r="E51" s="63">
        <f>(E44*1000)/E50</f>
        <v>102.36220472440945</v>
      </c>
      <c r="F51" s="63" t="e">
        <f>(F44*1000)/F50</f>
        <v>#DIV/0!</v>
      </c>
      <c r="G51" s="64">
        <f>(G44*1000)/G50</f>
        <v>101.38248847926268</v>
      </c>
      <c r="H51" s="40"/>
      <c r="I51" s="40"/>
      <c r="J51" s="40"/>
      <c r="K51" s="66">
        <f>(K44*1000)/K50</f>
        <v>101.38248847926268</v>
      </c>
    </row>
    <row r="52" spans="2:20" s="37" customFormat="1" ht="16" customHeight="1">
      <c r="B52" s="38" t="s">
        <v>67</v>
      </c>
      <c r="C52" s="51">
        <v>1434</v>
      </c>
      <c r="D52" s="51">
        <v>131690</v>
      </c>
      <c r="E52" s="51">
        <v>7968</v>
      </c>
      <c r="F52" s="51">
        <v>0</v>
      </c>
      <c r="G52" s="53">
        <f>SUM(C52:F52)</f>
        <v>141092</v>
      </c>
      <c r="H52" s="40"/>
      <c r="I52" s="40"/>
      <c r="J52" s="40"/>
      <c r="K52" s="41">
        <f>G52</f>
        <v>141092</v>
      </c>
    </row>
    <row r="53" spans="2:20" s="37" customFormat="1" ht="16" customHeight="1">
      <c r="B53" s="38" t="s">
        <v>87</v>
      </c>
      <c r="C53" s="51">
        <v>13895</v>
      </c>
      <c r="D53" s="51">
        <v>105984</v>
      </c>
      <c r="E53" s="51">
        <v>120548</v>
      </c>
      <c r="F53" s="51">
        <v>0</v>
      </c>
      <c r="G53" s="53">
        <f>SUM(C53:F53)</f>
        <v>240427</v>
      </c>
      <c r="H53" s="40"/>
      <c r="I53" s="40"/>
      <c r="J53" s="40"/>
      <c r="K53" s="41">
        <f>G53</f>
        <v>240427</v>
      </c>
    </row>
    <row r="54" spans="2:20" s="37" customFormat="1" ht="16" customHeight="1">
      <c r="B54" s="52" t="s">
        <v>68</v>
      </c>
      <c r="C54" s="53">
        <f>SUM(C52:C53)</f>
        <v>15329</v>
      </c>
      <c r="D54" s="53">
        <f>SUM(D52:D53)</f>
        <v>237674</v>
      </c>
      <c r="E54" s="53">
        <f>SUM(E52:E53)</f>
        <v>128516</v>
      </c>
      <c r="F54" s="53">
        <f>SUM(F52:F53)</f>
        <v>0</v>
      </c>
      <c r="G54" s="53">
        <f>SUM(G52:G53)</f>
        <v>381519</v>
      </c>
      <c r="H54" s="40"/>
      <c r="I54" s="40"/>
      <c r="J54" s="40"/>
      <c r="K54" s="41">
        <f>SUM(K52:K53)</f>
        <v>381519</v>
      </c>
      <c r="M54" s="30" t="str">
        <f>IF(AND(G42&gt;0, G54=0), "FAIL", "PASS")</f>
        <v>PASS</v>
      </c>
    </row>
    <row r="55" spans="2:20" s="37" customFormat="1" ht="16" customHeight="1">
      <c r="B55" s="46" t="s">
        <v>73</v>
      </c>
      <c r="C55" s="63">
        <f>(C42*1000)/C54</f>
        <v>5.0231587187683475</v>
      </c>
      <c r="D55" s="63">
        <f>(D42*1000)/D54</f>
        <v>5.1961931048410852</v>
      </c>
      <c r="E55" s="63">
        <f>(E42*1000)/E54</f>
        <v>4.8009586355006384</v>
      </c>
      <c r="F55" s="63" t="e">
        <f>(F42*1000)/F54</f>
        <v>#DIV/0!</v>
      </c>
      <c r="G55" s="64">
        <f>(G42*1000)/G54</f>
        <v>5.0561046763070774</v>
      </c>
      <c r="H55" s="40"/>
      <c r="I55" s="40"/>
      <c r="J55" s="40"/>
      <c r="K55" s="66">
        <f>(K42*1000)/K54</f>
        <v>5.0561046763070774</v>
      </c>
    </row>
    <row r="56" spans="2:20" s="37" customFormat="1" ht="12.75" customHeight="1"/>
    <row r="57" spans="2:20" s="13" customFormat="1" ht="18" customHeight="1">
      <c r="B57" s="14" t="s">
        <v>8</v>
      </c>
      <c r="C57" s="15"/>
      <c r="D57" s="15"/>
      <c r="F57" s="15"/>
      <c r="M57" s="15"/>
      <c r="N57" s="15"/>
      <c r="P57" s="15"/>
      <c r="Q57" s="15"/>
      <c r="T57" s="15"/>
    </row>
    <row r="58" spans="2:20" s="10" customFormat="1" ht="16" customHeight="1">
      <c r="B58" s="91" t="s">
        <v>168</v>
      </c>
      <c r="C58" s="91"/>
      <c r="D58" s="91"/>
      <c r="E58" s="91"/>
      <c r="F58" s="91"/>
      <c r="G58" s="91"/>
      <c r="H58" s="91"/>
      <c r="I58" s="91"/>
      <c r="J58" s="91"/>
      <c r="K58" s="91"/>
      <c r="L58" s="48"/>
      <c r="M58" s="49"/>
      <c r="N58" s="49"/>
      <c r="O58" s="49"/>
      <c r="P58" s="49"/>
      <c r="Q58" s="49"/>
      <c r="S58" s="49"/>
      <c r="T58" s="49"/>
    </row>
    <row r="59" spans="2:20" s="10" customFormat="1" ht="16" customHeight="1">
      <c r="B59" s="91"/>
      <c r="C59" s="91"/>
      <c r="D59" s="91"/>
      <c r="E59" s="91"/>
      <c r="F59" s="91"/>
      <c r="G59" s="91"/>
      <c r="H59" s="91"/>
      <c r="I59" s="91"/>
      <c r="J59" s="91"/>
      <c r="K59" s="91"/>
      <c r="L59" s="49"/>
      <c r="M59" s="49"/>
      <c r="N59" s="49"/>
      <c r="O59" s="49"/>
      <c r="P59" s="49"/>
      <c r="Q59" s="49"/>
      <c r="S59" s="49"/>
      <c r="T59" s="49"/>
    </row>
    <row r="60" spans="2:20" s="10" customFormat="1" ht="16" customHeight="1">
      <c r="B60" s="91"/>
      <c r="C60" s="91"/>
      <c r="D60" s="91"/>
      <c r="E60" s="91"/>
      <c r="F60" s="91"/>
      <c r="G60" s="91"/>
      <c r="H60" s="91"/>
      <c r="I60" s="91"/>
      <c r="J60" s="91"/>
      <c r="K60" s="91"/>
      <c r="L60" s="49"/>
      <c r="M60" s="49"/>
      <c r="N60" s="49"/>
      <c r="O60" s="49"/>
      <c r="P60" s="49"/>
      <c r="Q60" s="49"/>
      <c r="S60" s="49"/>
      <c r="T60" s="49"/>
    </row>
    <row r="61" spans="2:20" s="10" customFormat="1" ht="16" customHeight="1">
      <c r="B61" s="91"/>
      <c r="C61" s="91"/>
      <c r="D61" s="91"/>
      <c r="E61" s="91"/>
      <c r="F61" s="91"/>
      <c r="G61" s="91"/>
      <c r="H61" s="91"/>
      <c r="I61" s="91"/>
      <c r="J61" s="91"/>
      <c r="K61" s="91"/>
      <c r="L61" s="49"/>
      <c r="M61" s="49"/>
      <c r="N61" s="49"/>
      <c r="O61" s="49"/>
      <c r="P61" s="49"/>
      <c r="Q61" s="49"/>
      <c r="S61" s="49"/>
      <c r="T61" s="49"/>
    </row>
    <row r="62" spans="2:20" s="10" customFormat="1" ht="16" customHeight="1">
      <c r="B62" s="91"/>
      <c r="C62" s="91"/>
      <c r="D62" s="91"/>
      <c r="E62" s="91"/>
      <c r="F62" s="91"/>
      <c r="G62" s="91"/>
      <c r="H62" s="91"/>
      <c r="I62" s="91"/>
      <c r="J62" s="91"/>
      <c r="K62" s="91"/>
      <c r="L62" s="49"/>
      <c r="M62" s="49"/>
      <c r="N62" s="49"/>
      <c r="O62" s="49"/>
      <c r="P62" s="49"/>
      <c r="Q62" s="49"/>
      <c r="S62" s="49"/>
      <c r="T62" s="49"/>
    </row>
    <row r="63" spans="2:20" s="10" customFormat="1" ht="16" customHeight="1">
      <c r="B63" s="91"/>
      <c r="C63" s="91"/>
      <c r="D63" s="91"/>
      <c r="E63" s="91"/>
      <c r="F63" s="91"/>
      <c r="G63" s="91"/>
      <c r="H63" s="91"/>
      <c r="I63" s="91"/>
      <c r="J63" s="91"/>
      <c r="K63" s="91"/>
      <c r="L63" s="49"/>
      <c r="M63" s="49"/>
      <c r="N63" s="49"/>
      <c r="O63" s="49"/>
      <c r="P63" s="49"/>
      <c r="Q63" s="49"/>
      <c r="S63" s="49"/>
      <c r="T63" s="49"/>
    </row>
    <row r="64" spans="2:20" s="10" customFormat="1" ht="16" customHeight="1">
      <c r="B64" s="91"/>
      <c r="C64" s="91"/>
      <c r="D64" s="91"/>
      <c r="E64" s="91"/>
      <c r="F64" s="91"/>
      <c r="G64" s="91"/>
      <c r="H64" s="91"/>
      <c r="I64" s="91"/>
      <c r="J64" s="91"/>
      <c r="K64" s="91"/>
      <c r="L64" s="49"/>
      <c r="M64" s="49"/>
      <c r="N64" s="49"/>
      <c r="O64" s="49"/>
      <c r="P64" s="49"/>
      <c r="Q64" s="49"/>
      <c r="S64" s="49"/>
      <c r="T64" s="49"/>
    </row>
    <row r="65" spans="2:20" s="10" customFormat="1" ht="16" customHeight="1">
      <c r="B65" s="91"/>
      <c r="C65" s="91"/>
      <c r="D65" s="91"/>
      <c r="E65" s="91"/>
      <c r="F65" s="91"/>
      <c r="G65" s="91"/>
      <c r="H65" s="91"/>
      <c r="I65" s="91"/>
      <c r="J65" s="91"/>
      <c r="K65" s="91"/>
      <c r="L65" s="49"/>
      <c r="M65" s="49"/>
      <c r="N65" s="49"/>
      <c r="O65" s="49"/>
      <c r="P65" s="49"/>
      <c r="Q65" s="49"/>
      <c r="S65" s="49"/>
      <c r="T65" s="49"/>
    </row>
    <row r="66" spans="2:20" s="10" customFormat="1" ht="16" customHeight="1">
      <c r="B66" s="91"/>
      <c r="C66" s="91"/>
      <c r="D66" s="91"/>
      <c r="E66" s="91"/>
      <c r="F66" s="91"/>
      <c r="G66" s="91"/>
      <c r="H66" s="91"/>
      <c r="I66" s="91"/>
      <c r="J66" s="91"/>
      <c r="K66" s="91"/>
      <c r="L66" s="49"/>
      <c r="M66" s="49"/>
      <c r="N66" s="49"/>
      <c r="O66" s="49"/>
      <c r="P66" s="49"/>
      <c r="Q66" s="49"/>
      <c r="S66" s="49"/>
      <c r="T66" s="49"/>
    </row>
    <row r="67" spans="2:20" s="10" customFormat="1" ht="16" customHeight="1">
      <c r="B67" s="91"/>
      <c r="C67" s="91"/>
      <c r="D67" s="91"/>
      <c r="E67" s="91"/>
      <c r="F67" s="91"/>
      <c r="G67" s="91"/>
      <c r="H67" s="91"/>
      <c r="I67" s="91"/>
      <c r="J67" s="91"/>
      <c r="K67" s="91"/>
      <c r="L67" s="49"/>
      <c r="M67" s="49"/>
      <c r="N67" s="49"/>
      <c r="O67" s="49"/>
      <c r="P67" s="49"/>
      <c r="Q67" s="49"/>
      <c r="S67" s="49"/>
      <c r="T67" s="49"/>
    </row>
    <row r="68" spans="2:20" s="10" customFormat="1" ht="16" customHeight="1">
      <c r="B68" s="91"/>
      <c r="C68" s="91"/>
      <c r="D68" s="91"/>
      <c r="E68" s="91"/>
      <c r="F68" s="91"/>
      <c r="G68" s="91"/>
      <c r="H68" s="91"/>
      <c r="I68" s="91"/>
      <c r="J68" s="91"/>
      <c r="K68" s="91"/>
      <c r="L68" s="49"/>
      <c r="M68" s="49"/>
      <c r="N68" s="49"/>
      <c r="O68" s="49"/>
      <c r="P68" s="49"/>
      <c r="Q68" s="49"/>
      <c r="S68" s="49"/>
      <c r="T68" s="49"/>
    </row>
    <row r="69" spans="2:20" s="10" customFormat="1" ht="16" customHeight="1">
      <c r="B69" s="91"/>
      <c r="C69" s="91"/>
      <c r="D69" s="91"/>
      <c r="E69" s="91"/>
      <c r="F69" s="91"/>
      <c r="G69" s="91"/>
      <c r="H69" s="91"/>
      <c r="I69" s="91"/>
      <c r="J69" s="91"/>
      <c r="K69" s="91"/>
      <c r="L69" s="48"/>
      <c r="M69" s="49"/>
      <c r="N69" s="49"/>
      <c r="O69" s="49"/>
      <c r="P69" s="49"/>
      <c r="Q69" s="49"/>
      <c r="S69" s="49"/>
      <c r="T69" s="49"/>
    </row>
    <row r="70" spans="2:20">
      <c r="N70" s="50"/>
      <c r="P70" s="50"/>
      <c r="T70" s="50"/>
    </row>
  </sheetData>
  <mergeCells count="13">
    <mergeCell ref="R6:R7"/>
    <mergeCell ref="T6:T7"/>
    <mergeCell ref="C1:D1"/>
    <mergeCell ref="C3:D3"/>
    <mergeCell ref="F3:G3"/>
    <mergeCell ref="C6:G6"/>
    <mergeCell ref="H6:J6"/>
    <mergeCell ref="K6:K7"/>
    <mergeCell ref="B58:K69"/>
    <mergeCell ref="M6:M7"/>
    <mergeCell ref="N6:N7"/>
    <mergeCell ref="P6:P7"/>
    <mergeCell ref="Q6:Q7"/>
  </mergeCells>
  <conditionalFormatting sqref="C3:E3">
    <cfRule type="expression" dxfId="47" priority="2">
      <formula>$E$3&lt;&gt;0</formula>
    </cfRule>
  </conditionalFormatting>
  <conditionalFormatting sqref="C29:K29 P29:R29">
    <cfRule type="expression" dxfId="46" priority="5">
      <formula>AND(ABS(C13-C29)&gt;500, ABS((C13-C29)/C29)&gt;0.1)</formula>
    </cfRule>
  </conditionalFormatting>
  <conditionalFormatting sqref="C30:K30 P30:R30">
    <cfRule type="expression" dxfId="45" priority="6">
      <formula>AND(ABS(C22-C30)&gt;500, ABS((C22-C30)/C30)&gt;0.1)</formula>
    </cfRule>
  </conditionalFormatting>
  <conditionalFormatting sqref="C31:K31 P31:R31">
    <cfRule type="expression" dxfId="44" priority="7">
      <formula>AND(ABS(C26-C31)&gt;500, ABS((C26-C31)/C31)&gt;0.1)</formula>
    </cfRule>
  </conditionalFormatting>
  <conditionalFormatting sqref="M9:N9 M11:N13 M18:N18 M20:N22 M26:N26 M39:N40">
    <cfRule type="expression" dxfId="43" priority="4">
      <formula>$N9&lt;&gt;0</formula>
    </cfRule>
  </conditionalFormatting>
  <conditionalFormatting sqref="M6:N7">
    <cfRule type="expression" dxfId="42" priority="3">
      <formula>SUM($N$9:$N$40)&lt;&gt;0</formula>
    </cfRule>
  </conditionalFormatting>
  <conditionalFormatting sqref="T9 T11:T12 T18 T20:T21 M36 M43 M47 M50 M54">
    <cfRule type="cellIs" dxfId="41" priority="8" operator="equal">
      <formula>"FAIL"</formula>
    </cfRule>
  </conditionalFormatting>
  <conditionalFormatting sqref="C9:F9 H9:I9 P9:Q9 C11:F12 H11:I12 P11:Q12 C18:F18 C20:F21 H18:I18 H20:I21 P18:Q18 P20:Q21 C36:E36 C39:F44 H39:I40 C47:F47 C50:F50 C52:F53">
    <cfRule type="expression" dxfId="40" priority="1">
      <formula>VLOOKUP($B$3,#REF!, 7, FALSE)="No"</formula>
    </cfRule>
  </conditionalFormatting>
  <dataValidations count="4">
    <dataValidation type="list" allowBlank="1" showInputMessage="1" showErrorMessage="1" sqref="H3" xr:uid="{00000000-0002-0000-1D00-000000000000}">
      <formula1>#REF!</formula1>
    </dataValidation>
    <dataValidation type="whole" errorStyle="warning" operator="greaterThanOrEqual" allowBlank="1" showErrorMessage="1" errorTitle="WARNING" error="This figure must be entered as a positive whole number. Please ensure the figure you have entered is correct." sqref="C50:F50 C52:F53" xr:uid="{00000000-0002-0000-1D00-000001000000}">
      <formula1>0</formula1>
    </dataValidation>
    <dataValidation type="whole" errorStyle="warning" operator="lessThanOrEqual" allowBlank="1" showErrorMessage="1" errorTitle="WARNING: Check signage" error="Income must be entered as a negative whole number. Please ensure that the figure you have entered is correct." sqref="C11:F11 H11:I11 P11:Q11 C18:F18 H18:I18 P18:Q18 C20:F21 H20:I21 P20:Q21 C47:F47" xr:uid="{00000000-0002-0000-1D00-000002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F9 H9:I9 P9:Q9 C12:F12 H12:I12 P12:Q12 C36:E36 C39:F44 H39:I40" xr:uid="{00000000-0002-0000-1D00-000003000000}">
      <formula1>0</formula1>
    </dataValidation>
  </dataValidations>
  <pageMargins left="0.7" right="0.7" top="0.75" bottom="0.75" header="0.3" footer="0.3"/>
  <pageSetup paperSize="9" scale="53" fitToHeight="0" orientation="landscape" r:id="rId1"/>
  <rowBreaks count="1" manualBreakCount="1">
    <brk id="56" max="19"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tabColor rgb="FF8DB4E2"/>
    <pageSetUpPr fitToPage="1"/>
  </sheetPr>
  <dimension ref="B1:V70"/>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4" customWidth="1"/>
    <col min="2" max="2" width="53.453125" style="34" customWidth="1"/>
    <col min="3" max="4" width="13.453125" style="34" customWidth="1"/>
    <col min="5" max="5" width="12.81640625" style="34" customWidth="1"/>
    <col min="6" max="6" width="10.7265625" style="34" customWidth="1"/>
    <col min="7" max="7" width="11.1796875" style="34" customWidth="1"/>
    <col min="8" max="9" width="12.453125" style="34" customWidth="1"/>
    <col min="10" max="10" width="13" style="34" customWidth="1"/>
    <col min="11" max="11" width="13.26953125" style="34" customWidth="1"/>
    <col min="12" max="12" width="3.26953125" style="34" customWidth="1"/>
    <col min="13" max="14" width="10.81640625" style="34" customWidth="1"/>
    <col min="15" max="15" width="3.26953125" style="34" customWidth="1"/>
    <col min="16" max="17" width="11.1796875" style="34" customWidth="1"/>
    <col min="18" max="18" width="10" style="34" customWidth="1"/>
    <col min="19" max="19" width="3.26953125" style="34" customWidth="1"/>
    <col min="20" max="20" width="10.81640625" style="34" customWidth="1"/>
    <col min="21" max="16384" width="9.1796875" style="34"/>
  </cols>
  <sheetData>
    <row r="1" spans="2:20" s="1" customFormat="1" ht="20.149999999999999" customHeight="1">
      <c r="B1" s="2" t="s">
        <v>0</v>
      </c>
      <c r="C1" s="99"/>
      <c r="D1" s="99"/>
      <c r="F1" s="11"/>
      <c r="G1" s="11"/>
      <c r="H1" s="11"/>
      <c r="I1" s="11"/>
      <c r="J1" s="11"/>
    </row>
    <row r="2" spans="2:20" s="1" customFormat="1" ht="20.149999999999999" customHeight="1">
      <c r="B2" s="2" t="s">
        <v>89</v>
      </c>
    </row>
    <row r="3" spans="2:20" s="1" customFormat="1" ht="20.149999999999999" customHeight="1">
      <c r="B3" s="3" t="s">
        <v>38</v>
      </c>
      <c r="C3" s="100" t="s">
        <v>1</v>
      </c>
      <c r="D3" s="100"/>
      <c r="E3" s="4">
        <f>COUNT(N9:N40)-COUNTIF(N9:N40,"=0")+COUNTIF(T9:T21,"FAIL")+COUNTIF(M36:M54,"FAIL")</f>
        <v>0</v>
      </c>
      <c r="F3" s="101" t="s">
        <v>2</v>
      </c>
      <c r="G3" s="101"/>
      <c r="H3" s="5" t="s">
        <v>3</v>
      </c>
    </row>
    <row r="4" spans="2:20" s="6" customFormat="1" ht="12.75" customHeight="1">
      <c r="B4" s="7"/>
      <c r="C4" s="8"/>
      <c r="K4" s="9"/>
      <c r="L4" s="9"/>
      <c r="O4" s="9"/>
      <c r="P4" s="9"/>
      <c r="Q4" s="9"/>
      <c r="S4" s="9"/>
    </row>
    <row r="5" spans="2:20" s="6" customFormat="1" ht="12.75" customHeight="1">
      <c r="B5" s="7"/>
      <c r="C5" s="8"/>
      <c r="K5" s="9" t="s">
        <v>4</v>
      </c>
      <c r="L5" s="9"/>
      <c r="O5" s="9"/>
      <c r="P5" s="9"/>
      <c r="Q5" s="9"/>
      <c r="S5" s="9"/>
    </row>
    <row r="6" spans="2:20" ht="18" customHeight="1">
      <c r="B6" s="32" t="s">
        <v>12</v>
      </c>
      <c r="C6" s="102" t="s">
        <v>47</v>
      </c>
      <c r="D6" s="103"/>
      <c r="E6" s="103"/>
      <c r="F6" s="103"/>
      <c r="G6" s="104"/>
      <c r="H6" s="105" t="s">
        <v>48</v>
      </c>
      <c r="I6" s="106"/>
      <c r="J6" s="107"/>
      <c r="K6" s="97" t="s">
        <v>49</v>
      </c>
      <c r="L6" s="33"/>
      <c r="M6" s="92" t="s">
        <v>43</v>
      </c>
      <c r="N6" s="92" t="s">
        <v>5</v>
      </c>
      <c r="O6" s="33"/>
      <c r="P6" s="93" t="s">
        <v>59</v>
      </c>
      <c r="Q6" s="95" t="s">
        <v>60</v>
      </c>
      <c r="R6" s="97" t="s">
        <v>54</v>
      </c>
      <c r="S6" s="33"/>
      <c r="T6" s="92" t="s">
        <v>61</v>
      </c>
    </row>
    <row r="7" spans="2:20" ht="51" customHeight="1">
      <c r="B7" s="35" t="s">
        <v>13</v>
      </c>
      <c r="C7" s="68" t="s">
        <v>50</v>
      </c>
      <c r="D7" s="68" t="s">
        <v>51</v>
      </c>
      <c r="E7" s="68" t="s">
        <v>52</v>
      </c>
      <c r="F7" s="68" t="s">
        <v>53</v>
      </c>
      <c r="G7" s="67" t="s">
        <v>54</v>
      </c>
      <c r="H7" s="68" t="s">
        <v>55</v>
      </c>
      <c r="I7" s="68" t="s">
        <v>56</v>
      </c>
      <c r="J7" s="67" t="s">
        <v>57</v>
      </c>
      <c r="K7" s="108"/>
      <c r="L7" s="33"/>
      <c r="M7" s="92"/>
      <c r="N7" s="92"/>
      <c r="O7" s="33"/>
      <c r="P7" s="94"/>
      <c r="Q7" s="96"/>
      <c r="R7" s="98"/>
      <c r="S7" s="33"/>
      <c r="T7" s="92"/>
    </row>
    <row r="8" spans="2:20" s="37" customFormat="1" ht="16" customHeight="1">
      <c r="B8" s="36" t="s">
        <v>46</v>
      </c>
    </row>
    <row r="9" spans="2:20" s="37" customFormat="1" ht="16" customHeight="1">
      <c r="B9" s="38" t="s">
        <v>44</v>
      </c>
      <c r="C9" s="51">
        <v>330</v>
      </c>
      <c r="D9" s="51">
        <v>1761</v>
      </c>
      <c r="E9" s="51">
        <v>1653</v>
      </c>
      <c r="F9" s="51">
        <v>548</v>
      </c>
      <c r="G9" s="53">
        <f>SUM(C9:F9)</f>
        <v>4292</v>
      </c>
      <c r="H9" s="51">
        <v>262</v>
      </c>
      <c r="I9" s="51">
        <v>0</v>
      </c>
      <c r="J9" s="53">
        <f>SUM(H9:I9)</f>
        <v>262</v>
      </c>
      <c r="K9" s="41">
        <f>SUM(G9,J9)</f>
        <v>4554</v>
      </c>
      <c r="M9" s="54">
        <v>4554</v>
      </c>
      <c r="N9" s="54">
        <f>M9-K9</f>
        <v>0</v>
      </c>
      <c r="P9" s="51">
        <v>0</v>
      </c>
      <c r="Q9" s="51">
        <v>4292</v>
      </c>
      <c r="R9" s="41">
        <f>SUM(P9:Q9)</f>
        <v>4292</v>
      </c>
      <c r="T9" s="57" t="str">
        <f>IF(R9=G9, "PASS", "FAIL")</f>
        <v>PASS</v>
      </c>
    </row>
    <row r="10" spans="2:20" s="37" customFormat="1" ht="16" customHeight="1">
      <c r="B10" s="38" t="s">
        <v>83</v>
      </c>
      <c r="C10" s="40"/>
      <c r="D10" s="40"/>
      <c r="E10" s="40"/>
      <c r="F10" s="40"/>
      <c r="G10" s="40"/>
      <c r="H10" s="40"/>
      <c r="I10" s="40"/>
      <c r="J10" s="40"/>
      <c r="K10" s="40"/>
      <c r="M10" s="55"/>
      <c r="N10" s="56"/>
      <c r="P10" s="40"/>
      <c r="Q10" s="40"/>
      <c r="R10" s="39"/>
      <c r="T10" s="60"/>
    </row>
    <row r="11" spans="2:20" s="37" customFormat="1" ht="16" customHeight="1">
      <c r="B11" s="38" t="s">
        <v>79</v>
      </c>
      <c r="C11" s="51">
        <v>0</v>
      </c>
      <c r="D11" s="51">
        <v>-164</v>
      </c>
      <c r="E11" s="51">
        <v>0</v>
      </c>
      <c r="F11" s="51">
        <v>0</v>
      </c>
      <c r="G11" s="53">
        <f>SUM(C11:F11)</f>
        <v>-164</v>
      </c>
      <c r="H11" s="51">
        <v>-3</v>
      </c>
      <c r="I11" s="51">
        <v>0</v>
      </c>
      <c r="J11" s="53">
        <f>SUM(H11:I11)</f>
        <v>-3</v>
      </c>
      <c r="K11" s="41">
        <f>SUM(G11,J11)</f>
        <v>-167</v>
      </c>
      <c r="M11" s="54">
        <v>-167</v>
      </c>
      <c r="N11" s="54">
        <f>M11-K11</f>
        <v>0</v>
      </c>
      <c r="P11" s="51">
        <v>0</v>
      </c>
      <c r="Q11" s="51">
        <v>-164</v>
      </c>
      <c r="R11" s="41">
        <f>SUM(P11:Q11)</f>
        <v>-164</v>
      </c>
      <c r="T11" s="57" t="str">
        <f>IF(R11=G11, "PASS", "FAIL")</f>
        <v>PASS</v>
      </c>
    </row>
    <row r="12" spans="2:20" s="37" customFormat="1" ht="16" customHeight="1">
      <c r="B12" s="38" t="s">
        <v>80</v>
      </c>
      <c r="C12" s="51">
        <v>12518</v>
      </c>
      <c r="D12" s="51">
        <v>43955</v>
      </c>
      <c r="E12" s="51">
        <v>43627</v>
      </c>
      <c r="F12" s="51">
        <v>18348</v>
      </c>
      <c r="G12" s="53">
        <f>SUM(C12:F12)</f>
        <v>118448</v>
      </c>
      <c r="H12" s="51">
        <v>3546</v>
      </c>
      <c r="I12" s="51">
        <v>0</v>
      </c>
      <c r="J12" s="53">
        <f>SUM(H12:I12)</f>
        <v>3546</v>
      </c>
      <c r="K12" s="41">
        <f>SUM(G12,J12)</f>
        <v>121994</v>
      </c>
      <c r="M12" s="54">
        <f>M13-SUM(M9,M11)</f>
        <v>121994</v>
      </c>
      <c r="N12" s="54">
        <f>M12-K12</f>
        <v>0</v>
      </c>
      <c r="P12" s="51">
        <v>79144</v>
      </c>
      <c r="Q12" s="51">
        <v>39304</v>
      </c>
      <c r="R12" s="41">
        <f>SUM(P12:Q12)</f>
        <v>118448</v>
      </c>
      <c r="T12" s="57" t="str">
        <f>IF(R12=G12, "PASS", "FAIL")</f>
        <v>PASS</v>
      </c>
    </row>
    <row r="13" spans="2:20" s="37" customFormat="1" ht="16" customHeight="1">
      <c r="B13" s="42" t="s">
        <v>6</v>
      </c>
      <c r="C13" s="41">
        <f t="shared" ref="C13:K13" si="0">SUM(C9,C11:C12)</f>
        <v>12848</v>
      </c>
      <c r="D13" s="41">
        <f t="shared" si="0"/>
        <v>45552</v>
      </c>
      <c r="E13" s="41">
        <f t="shared" si="0"/>
        <v>45280</v>
      </c>
      <c r="F13" s="41">
        <f t="shared" si="0"/>
        <v>18896</v>
      </c>
      <c r="G13" s="41">
        <f t="shared" si="0"/>
        <v>122576</v>
      </c>
      <c r="H13" s="41">
        <f t="shared" si="0"/>
        <v>3805</v>
      </c>
      <c r="I13" s="41">
        <f t="shared" si="0"/>
        <v>0</v>
      </c>
      <c r="J13" s="41">
        <f t="shared" si="0"/>
        <v>3805</v>
      </c>
      <c r="K13" s="41">
        <f t="shared" si="0"/>
        <v>126381</v>
      </c>
      <c r="M13" s="45">
        <v>126381</v>
      </c>
      <c r="N13" s="45">
        <f>M13-K13</f>
        <v>0</v>
      </c>
      <c r="P13" s="41">
        <f>SUM(P9,P11:P12)</f>
        <v>79144</v>
      </c>
      <c r="Q13" s="41">
        <f>SUM(Q9,Q11:Q12)</f>
        <v>43432</v>
      </c>
      <c r="R13" s="41">
        <f>SUM(R9,R11:R12)</f>
        <v>122576</v>
      </c>
    </row>
    <row r="14" spans="2:20" s="37" customFormat="1" ht="12.75" customHeight="1"/>
    <row r="15" spans="2:20" s="37" customFormat="1" ht="16" customHeight="1">
      <c r="B15" s="42" t="s">
        <v>81</v>
      </c>
      <c r="C15" s="41">
        <f t="shared" ref="C15:K15" si="1">C13+C18</f>
        <v>12848</v>
      </c>
      <c r="D15" s="41">
        <f t="shared" si="1"/>
        <v>45544</v>
      </c>
      <c r="E15" s="41">
        <f t="shared" si="1"/>
        <v>45271</v>
      </c>
      <c r="F15" s="41">
        <f t="shared" si="1"/>
        <v>18553</v>
      </c>
      <c r="G15" s="41">
        <f t="shared" si="1"/>
        <v>122216</v>
      </c>
      <c r="H15" s="41">
        <f t="shared" si="1"/>
        <v>3803</v>
      </c>
      <c r="I15" s="41">
        <f t="shared" si="1"/>
        <v>0</v>
      </c>
      <c r="J15" s="41">
        <f t="shared" si="1"/>
        <v>3803</v>
      </c>
      <c r="K15" s="41">
        <f t="shared" si="1"/>
        <v>126019</v>
      </c>
      <c r="P15" s="41">
        <f>P13+P18</f>
        <v>79144</v>
      </c>
      <c r="Q15" s="41">
        <f>Q13+Q18</f>
        <v>43072</v>
      </c>
      <c r="R15" s="41">
        <f>R13+R18</f>
        <v>122216</v>
      </c>
    </row>
    <row r="16" spans="2:20" s="37" customFormat="1" ht="12.75" customHeight="1"/>
    <row r="17" spans="2:22" s="37" customFormat="1" ht="16" customHeight="1">
      <c r="B17" s="36" t="s">
        <v>45</v>
      </c>
    </row>
    <row r="18" spans="2:22" s="37" customFormat="1" ht="16" customHeight="1">
      <c r="B18" s="38" t="s">
        <v>76</v>
      </c>
      <c r="C18" s="51">
        <v>0</v>
      </c>
      <c r="D18" s="51">
        <v>-8</v>
      </c>
      <c r="E18" s="51">
        <v>-9</v>
      </c>
      <c r="F18" s="51">
        <v>-343</v>
      </c>
      <c r="G18" s="53">
        <f>SUM(C18:F18)</f>
        <v>-360</v>
      </c>
      <c r="H18" s="51">
        <v>-2</v>
      </c>
      <c r="I18" s="51">
        <v>0</v>
      </c>
      <c r="J18" s="53">
        <f>SUM(H18:I18)</f>
        <v>-2</v>
      </c>
      <c r="K18" s="41">
        <f>SUM(G18,J18)</f>
        <v>-362</v>
      </c>
      <c r="M18" s="54">
        <v>-362</v>
      </c>
      <c r="N18" s="54">
        <f>M18-K18</f>
        <v>0</v>
      </c>
      <c r="P18" s="51">
        <v>0</v>
      </c>
      <c r="Q18" s="51">
        <v>-360</v>
      </c>
      <c r="R18" s="41">
        <f>SUM(P18:Q18)</f>
        <v>-360</v>
      </c>
      <c r="T18" s="57" t="str">
        <f>IF(R18=G18, "PASS", "FAIL")</f>
        <v>PASS</v>
      </c>
    </row>
    <row r="19" spans="2:22" s="37" customFormat="1" ht="16" customHeight="1">
      <c r="B19" s="65" t="s">
        <v>77</v>
      </c>
      <c r="C19" s="40"/>
      <c r="D19" s="40"/>
      <c r="E19" s="40"/>
      <c r="F19" s="40"/>
      <c r="G19" s="40"/>
      <c r="H19" s="40"/>
      <c r="I19" s="40"/>
      <c r="J19" s="40"/>
      <c r="K19" s="39"/>
      <c r="M19" s="55"/>
      <c r="N19" s="55"/>
      <c r="P19" s="40"/>
      <c r="Q19" s="40"/>
      <c r="R19" s="39"/>
      <c r="T19" s="61"/>
    </row>
    <row r="20" spans="2:22" s="37" customFormat="1" ht="16" customHeight="1">
      <c r="B20" s="38" t="s">
        <v>70</v>
      </c>
      <c r="C20" s="51">
        <v>0</v>
      </c>
      <c r="D20" s="51">
        <v>0</v>
      </c>
      <c r="E20" s="51">
        <v>0</v>
      </c>
      <c r="F20" s="51">
        <v>0</v>
      </c>
      <c r="G20" s="53">
        <f>SUM(C20:F20)</f>
        <v>0</v>
      </c>
      <c r="H20" s="51">
        <v>0</v>
      </c>
      <c r="I20" s="51">
        <v>0</v>
      </c>
      <c r="J20" s="53">
        <f>SUM(H20:I20)</f>
        <v>0</v>
      </c>
      <c r="K20" s="41">
        <f>SUM(G20,J20)</f>
        <v>0</v>
      </c>
      <c r="M20" s="54">
        <v>0</v>
      </c>
      <c r="N20" s="54">
        <f>M20-K20</f>
        <v>0</v>
      </c>
      <c r="P20" s="51">
        <v>0</v>
      </c>
      <c r="Q20" s="51">
        <v>0</v>
      </c>
      <c r="R20" s="41">
        <f>SUM(P20:Q20)</f>
        <v>0</v>
      </c>
      <c r="T20" s="57" t="str">
        <f>IF(R20=G20, "PASS", "FAIL")</f>
        <v>PASS</v>
      </c>
    </row>
    <row r="21" spans="2:22" s="37" customFormat="1" ht="16" customHeight="1">
      <c r="B21" s="38" t="s">
        <v>82</v>
      </c>
      <c r="C21" s="51">
        <v>-5205</v>
      </c>
      <c r="D21" s="51">
        <v>-3582</v>
      </c>
      <c r="E21" s="51">
        <v>-5608</v>
      </c>
      <c r="F21" s="51">
        <v>-152</v>
      </c>
      <c r="G21" s="53">
        <f>SUM(C21:F21)</f>
        <v>-14547</v>
      </c>
      <c r="H21" s="51">
        <v>-352</v>
      </c>
      <c r="I21" s="51">
        <v>0</v>
      </c>
      <c r="J21" s="53">
        <f>SUM(H21:I21)</f>
        <v>-352</v>
      </c>
      <c r="K21" s="41">
        <f>SUM(G21,J21)</f>
        <v>-14899</v>
      </c>
      <c r="M21" s="54">
        <f>M22-M18-M20</f>
        <v>-14899</v>
      </c>
      <c r="N21" s="54">
        <f>M21-K21</f>
        <v>0</v>
      </c>
      <c r="P21" s="51">
        <v>-2846</v>
      </c>
      <c r="Q21" s="51">
        <v>-11701</v>
      </c>
      <c r="R21" s="41">
        <f>SUM(P21:Q21)</f>
        <v>-14547</v>
      </c>
      <c r="T21" s="57" t="str">
        <f>IF(R21=G21, "PASS", "FAIL")</f>
        <v>PASS</v>
      </c>
    </row>
    <row r="22" spans="2:22" s="37" customFormat="1" ht="16" customHeight="1">
      <c r="B22" s="42" t="s">
        <v>9</v>
      </c>
      <c r="C22" s="41">
        <f t="shared" ref="C22:K22" si="2">SUM(C18,C20:C21)</f>
        <v>-5205</v>
      </c>
      <c r="D22" s="41">
        <f t="shared" si="2"/>
        <v>-3590</v>
      </c>
      <c r="E22" s="41">
        <f t="shared" si="2"/>
        <v>-5617</v>
      </c>
      <c r="F22" s="41">
        <f t="shared" si="2"/>
        <v>-495</v>
      </c>
      <c r="G22" s="41">
        <f t="shared" si="2"/>
        <v>-14907</v>
      </c>
      <c r="H22" s="41">
        <f t="shared" si="2"/>
        <v>-354</v>
      </c>
      <c r="I22" s="41">
        <f t="shared" si="2"/>
        <v>0</v>
      </c>
      <c r="J22" s="41">
        <f t="shared" si="2"/>
        <v>-354</v>
      </c>
      <c r="K22" s="41">
        <f t="shared" si="2"/>
        <v>-15261</v>
      </c>
      <c r="M22" s="45">
        <v>-15261</v>
      </c>
      <c r="N22" s="45">
        <f>M22-K22</f>
        <v>0</v>
      </c>
      <c r="P22" s="41">
        <f>SUM(P18,P20:P21)</f>
        <v>-2846</v>
      </c>
      <c r="Q22" s="41">
        <f>SUM(Q18,Q20:Q21)</f>
        <v>-12061</v>
      </c>
      <c r="R22" s="41">
        <f>SUM(R18,R20:R21)</f>
        <v>-14907</v>
      </c>
    </row>
    <row r="23" spans="2:22" s="37" customFormat="1" ht="12.75" customHeight="1"/>
    <row r="24" spans="2:22" s="37" customFormat="1" ht="16" customHeight="1">
      <c r="B24" s="42" t="s">
        <v>78</v>
      </c>
      <c r="C24" s="41">
        <f t="shared" ref="C24:K24" si="3">C22-C18</f>
        <v>-5205</v>
      </c>
      <c r="D24" s="41">
        <f t="shared" si="3"/>
        <v>-3582</v>
      </c>
      <c r="E24" s="41">
        <f t="shared" si="3"/>
        <v>-5608</v>
      </c>
      <c r="F24" s="41">
        <f t="shared" si="3"/>
        <v>-152</v>
      </c>
      <c r="G24" s="41">
        <f t="shared" si="3"/>
        <v>-14547</v>
      </c>
      <c r="H24" s="41">
        <f t="shared" si="3"/>
        <v>-352</v>
      </c>
      <c r="I24" s="41">
        <f t="shared" si="3"/>
        <v>0</v>
      </c>
      <c r="J24" s="41">
        <f t="shared" si="3"/>
        <v>-352</v>
      </c>
      <c r="K24" s="41">
        <f t="shared" si="3"/>
        <v>-14899</v>
      </c>
      <c r="P24" s="41">
        <f>P22-P18</f>
        <v>-2846</v>
      </c>
      <c r="Q24" s="41">
        <f>Q22-Q18</f>
        <v>-11701</v>
      </c>
      <c r="R24" s="41">
        <f>R22-R18</f>
        <v>-14547</v>
      </c>
    </row>
    <row r="25" spans="2:22" s="37" customFormat="1" ht="12.75" customHeight="1"/>
    <row r="26" spans="2:22" s="37" customFormat="1" ht="16" customHeight="1">
      <c r="B26" s="43" t="s">
        <v>7</v>
      </c>
      <c r="C26" s="44">
        <f t="shared" ref="C26:K26" si="4">C13+C22</f>
        <v>7643</v>
      </c>
      <c r="D26" s="44">
        <f t="shared" si="4"/>
        <v>41962</v>
      </c>
      <c r="E26" s="44">
        <f t="shared" si="4"/>
        <v>39663</v>
      </c>
      <c r="F26" s="44">
        <f t="shared" si="4"/>
        <v>18401</v>
      </c>
      <c r="G26" s="44">
        <f t="shared" si="4"/>
        <v>107669</v>
      </c>
      <c r="H26" s="44">
        <f t="shared" si="4"/>
        <v>3451</v>
      </c>
      <c r="I26" s="44">
        <f t="shared" si="4"/>
        <v>0</v>
      </c>
      <c r="J26" s="44">
        <f t="shared" si="4"/>
        <v>3451</v>
      </c>
      <c r="K26" s="44">
        <f t="shared" si="4"/>
        <v>111120</v>
      </c>
      <c r="M26" s="45">
        <v>111120</v>
      </c>
      <c r="N26" s="45">
        <f>M26-K26</f>
        <v>0</v>
      </c>
      <c r="P26" s="44">
        <f>P13+P22</f>
        <v>76298</v>
      </c>
      <c r="Q26" s="44">
        <f>Q13+Q22</f>
        <v>31371</v>
      </c>
      <c r="R26" s="44">
        <f>R13+R22</f>
        <v>107669</v>
      </c>
    </row>
    <row r="27" spans="2:22" s="37" customFormat="1" ht="12.75" customHeight="1"/>
    <row r="28" spans="2:22" s="37" customFormat="1" ht="16" customHeight="1">
      <c r="B28" s="34" t="s">
        <v>58</v>
      </c>
    </row>
    <row r="29" spans="2:22" s="37" customFormat="1" ht="16" customHeight="1">
      <c r="B29" s="46" t="s">
        <v>90</v>
      </c>
      <c r="C29" s="47">
        <v>9310</v>
      </c>
      <c r="D29" s="47">
        <v>43204</v>
      </c>
      <c r="E29" s="47">
        <v>42890</v>
      </c>
      <c r="F29" s="47">
        <v>16780</v>
      </c>
      <c r="G29" s="47">
        <v>112184</v>
      </c>
      <c r="H29" s="47">
        <v>4268</v>
      </c>
      <c r="I29" s="47">
        <v>0</v>
      </c>
      <c r="J29" s="47">
        <v>4268</v>
      </c>
      <c r="K29" s="47">
        <v>116452</v>
      </c>
      <c r="P29" s="47">
        <v>76242</v>
      </c>
      <c r="Q29" s="47">
        <v>35942</v>
      </c>
      <c r="R29" s="47">
        <v>112184</v>
      </c>
    </row>
    <row r="30" spans="2:22" s="37" customFormat="1" ht="16" customHeight="1">
      <c r="B30" s="46" t="s">
        <v>91</v>
      </c>
      <c r="C30" s="47">
        <v>-1715</v>
      </c>
      <c r="D30" s="47">
        <v>-4002</v>
      </c>
      <c r="E30" s="47">
        <v>-4383</v>
      </c>
      <c r="F30" s="47">
        <v>-467</v>
      </c>
      <c r="G30" s="47">
        <v>-10567</v>
      </c>
      <c r="H30" s="47">
        <v>-376</v>
      </c>
      <c r="I30" s="47">
        <v>0</v>
      </c>
      <c r="J30" s="47">
        <v>-376</v>
      </c>
      <c r="K30" s="47">
        <v>-10943</v>
      </c>
      <c r="P30" s="47">
        <v>-4936</v>
      </c>
      <c r="Q30" s="47">
        <v>-5631</v>
      </c>
      <c r="R30" s="47">
        <v>-10567</v>
      </c>
    </row>
    <row r="31" spans="2:22" s="37" customFormat="1" ht="16" customHeight="1">
      <c r="B31" s="46" t="s">
        <v>92</v>
      </c>
      <c r="C31" s="47">
        <v>7595</v>
      </c>
      <c r="D31" s="47">
        <v>39202</v>
      </c>
      <c r="E31" s="47">
        <v>38507</v>
      </c>
      <c r="F31" s="47">
        <v>16313</v>
      </c>
      <c r="G31" s="47">
        <v>101617</v>
      </c>
      <c r="H31" s="47">
        <v>3892</v>
      </c>
      <c r="I31" s="47">
        <v>0</v>
      </c>
      <c r="J31" s="47">
        <v>3892</v>
      </c>
      <c r="K31" s="47">
        <v>105509</v>
      </c>
      <c r="P31" s="47">
        <v>71306</v>
      </c>
      <c r="Q31" s="47">
        <v>30311</v>
      </c>
      <c r="R31" s="47">
        <v>101617</v>
      </c>
    </row>
    <row r="32" spans="2:22" s="1" customFormat="1" ht="12.75" customHeight="1">
      <c r="B32" s="16"/>
      <c r="C32" s="31">
        <v>2</v>
      </c>
      <c r="D32" s="31">
        <f t="shared" ref="D32:K32" si="5">C32+1</f>
        <v>3</v>
      </c>
      <c r="E32" s="31">
        <f t="shared" si="5"/>
        <v>4</v>
      </c>
      <c r="F32" s="31">
        <f t="shared" si="5"/>
        <v>5</v>
      </c>
      <c r="G32" s="31">
        <f t="shared" si="5"/>
        <v>6</v>
      </c>
      <c r="H32" s="31">
        <f t="shared" si="5"/>
        <v>7</v>
      </c>
      <c r="I32" s="31">
        <f t="shared" si="5"/>
        <v>8</v>
      </c>
      <c r="J32" s="31">
        <f t="shared" si="5"/>
        <v>9</v>
      </c>
      <c r="K32" s="31">
        <f t="shared" si="5"/>
        <v>10</v>
      </c>
      <c r="L32" s="17"/>
      <c r="M32" s="18"/>
      <c r="N32" s="19"/>
      <c r="O32" s="17"/>
      <c r="P32" s="31">
        <v>12</v>
      </c>
      <c r="Q32" s="31">
        <f>P32+1</f>
        <v>13</v>
      </c>
      <c r="R32" s="31">
        <f>Q32+1</f>
        <v>14</v>
      </c>
      <c r="S32" s="17"/>
      <c r="T32" s="20"/>
      <c r="U32" s="21"/>
      <c r="V32" s="21"/>
    </row>
    <row r="33" spans="2:19" s="1" customFormat="1" ht="18" customHeight="1">
      <c r="B33" s="22" t="s">
        <v>69</v>
      </c>
      <c r="C33" s="23"/>
      <c r="D33" s="23"/>
      <c r="E33" s="23"/>
      <c r="F33" s="23"/>
      <c r="G33" s="23"/>
      <c r="H33" s="23"/>
      <c r="I33" s="23"/>
      <c r="J33" s="23"/>
      <c r="K33" s="23"/>
      <c r="L33" s="23"/>
      <c r="O33" s="23"/>
      <c r="P33" s="23"/>
      <c r="Q33" s="23"/>
      <c r="R33" s="23"/>
      <c r="S33" s="23"/>
    </row>
    <row r="34" spans="2:19" s="1" customFormat="1" ht="6" customHeight="1">
      <c r="B34" s="24"/>
      <c r="C34" s="23"/>
      <c r="D34" s="23"/>
      <c r="E34" s="23"/>
      <c r="F34" s="23"/>
      <c r="G34" s="23"/>
      <c r="H34" s="23"/>
      <c r="I34" s="23"/>
      <c r="J34" s="23"/>
      <c r="K34" s="23"/>
      <c r="L34" s="23"/>
      <c r="M34" s="23"/>
      <c r="N34" s="29"/>
      <c r="O34" s="12"/>
    </row>
    <row r="35" spans="2:19" s="1" customFormat="1" ht="16" customHeight="1">
      <c r="B35" s="27" t="s">
        <v>71</v>
      </c>
      <c r="C35" s="28"/>
      <c r="D35" s="23"/>
      <c r="E35" s="23"/>
      <c r="F35" s="23"/>
      <c r="G35" s="23"/>
      <c r="H35" s="23"/>
      <c r="I35" s="23"/>
      <c r="J35" s="23"/>
      <c r="K35" s="23"/>
      <c r="L35" s="23"/>
      <c r="M35" s="26"/>
      <c r="N35" s="23"/>
      <c r="O35" s="23"/>
    </row>
    <row r="36" spans="2:19" s="37" customFormat="1" ht="16" customHeight="1">
      <c r="B36" s="38" t="s">
        <v>71</v>
      </c>
      <c r="C36" s="51">
        <v>957</v>
      </c>
      <c r="D36" s="51">
        <v>580</v>
      </c>
      <c r="E36" s="51">
        <v>15</v>
      </c>
      <c r="F36" s="40"/>
      <c r="G36" s="40"/>
      <c r="H36" s="40"/>
      <c r="I36" s="40"/>
      <c r="J36" s="40"/>
      <c r="K36" s="40"/>
      <c r="M36" s="57" t="s">
        <v>142</v>
      </c>
    </row>
    <row r="37" spans="2:19" s="1" customFormat="1" ht="6" customHeight="1">
      <c r="B37" s="24"/>
      <c r="C37" s="23"/>
      <c r="D37" s="23"/>
      <c r="E37" s="23"/>
      <c r="F37" s="23"/>
      <c r="G37" s="23"/>
      <c r="H37" s="23"/>
      <c r="I37" s="23"/>
      <c r="J37" s="23"/>
      <c r="K37" s="23"/>
      <c r="L37" s="23"/>
      <c r="M37" s="23"/>
      <c r="N37" s="29"/>
      <c r="O37" s="12"/>
    </row>
    <row r="38" spans="2:19" s="1" customFormat="1" ht="16" customHeight="1">
      <c r="B38" s="27" t="s">
        <v>84</v>
      </c>
      <c r="C38" s="28"/>
      <c r="D38" s="23"/>
      <c r="E38" s="23"/>
      <c r="F38" s="23"/>
      <c r="G38" s="23"/>
      <c r="H38" s="23"/>
      <c r="I38" s="23"/>
      <c r="J38" s="23"/>
      <c r="K38" s="23"/>
      <c r="L38" s="23"/>
      <c r="M38" s="26"/>
      <c r="N38" s="23"/>
      <c r="O38" s="23"/>
    </row>
    <row r="39" spans="2:19" s="37" customFormat="1" ht="16" customHeight="1">
      <c r="B39" s="38" t="s">
        <v>85</v>
      </c>
      <c r="C39" s="51">
        <v>1311</v>
      </c>
      <c r="D39" s="51">
        <v>27906</v>
      </c>
      <c r="E39" s="51">
        <v>27945</v>
      </c>
      <c r="F39" s="51">
        <v>5711</v>
      </c>
      <c r="G39" s="53">
        <f t="shared" ref="G39:G44" si="6">SUM(C39:F39)</f>
        <v>62873</v>
      </c>
      <c r="H39" s="51">
        <v>0</v>
      </c>
      <c r="I39" s="51">
        <v>0</v>
      </c>
      <c r="J39" s="53">
        <f>SUM(H39:I39)</f>
        <v>0</v>
      </c>
      <c r="K39" s="41">
        <f>G39+J39</f>
        <v>62873</v>
      </c>
      <c r="M39" s="54">
        <v>62873</v>
      </c>
      <c r="N39" s="54">
        <f>M39-K39</f>
        <v>0</v>
      </c>
    </row>
    <row r="40" spans="2:19" s="37" customFormat="1" ht="16" customHeight="1">
      <c r="B40" s="38" t="s">
        <v>88</v>
      </c>
      <c r="C40" s="51">
        <v>8533</v>
      </c>
      <c r="D40" s="51">
        <v>7180</v>
      </c>
      <c r="E40" s="51">
        <v>5302</v>
      </c>
      <c r="F40" s="51">
        <v>5475</v>
      </c>
      <c r="G40" s="53">
        <f t="shared" si="6"/>
        <v>26490</v>
      </c>
      <c r="H40" s="51">
        <v>2594</v>
      </c>
      <c r="I40" s="51">
        <v>0</v>
      </c>
      <c r="J40" s="53">
        <f>SUM(H40:I40)</f>
        <v>2594</v>
      </c>
      <c r="K40" s="41">
        <f>G40+J40</f>
        <v>29084</v>
      </c>
      <c r="M40" s="54">
        <v>29084</v>
      </c>
      <c r="N40" s="54">
        <f>M40-K40</f>
        <v>0</v>
      </c>
    </row>
    <row r="41" spans="2:19" s="37" customFormat="1" ht="16" customHeight="1">
      <c r="B41" s="38" t="s">
        <v>86</v>
      </c>
      <c r="C41" s="51">
        <v>0</v>
      </c>
      <c r="D41" s="51">
        <v>1221</v>
      </c>
      <c r="E41" s="51">
        <v>1351</v>
      </c>
      <c r="F41" s="51">
        <v>1042</v>
      </c>
      <c r="G41" s="53">
        <f t="shared" si="6"/>
        <v>3614</v>
      </c>
      <c r="H41" s="40"/>
      <c r="I41" s="40"/>
      <c r="J41" s="40"/>
      <c r="K41" s="41">
        <f>G41</f>
        <v>3614</v>
      </c>
    </row>
    <row r="42" spans="2:19" s="37" customFormat="1" ht="16" customHeight="1">
      <c r="B42" s="38" t="s">
        <v>62</v>
      </c>
      <c r="C42" s="51">
        <v>63</v>
      </c>
      <c r="D42" s="51">
        <v>2754</v>
      </c>
      <c r="E42" s="51">
        <v>1274</v>
      </c>
      <c r="F42" s="51">
        <v>64</v>
      </c>
      <c r="G42" s="53">
        <f t="shared" si="6"/>
        <v>4155</v>
      </c>
      <c r="H42" s="40"/>
      <c r="I42" s="40"/>
      <c r="J42" s="40"/>
      <c r="K42" s="41">
        <f>G42</f>
        <v>4155</v>
      </c>
    </row>
    <row r="43" spans="2:19" s="37" customFormat="1" ht="16" customHeight="1">
      <c r="B43" s="38" t="s">
        <v>63</v>
      </c>
      <c r="C43" s="51">
        <v>0</v>
      </c>
      <c r="D43" s="51">
        <v>0</v>
      </c>
      <c r="E43" s="51">
        <v>0</v>
      </c>
      <c r="F43" s="51">
        <v>18034</v>
      </c>
      <c r="G43" s="53">
        <f t="shared" si="6"/>
        <v>18034</v>
      </c>
      <c r="H43" s="40"/>
      <c r="I43" s="40"/>
      <c r="J43" s="40"/>
      <c r="K43" s="41">
        <f>G43</f>
        <v>18034</v>
      </c>
      <c r="M43" s="30" t="str">
        <f>IF(OR(SUM(C43:E43)&gt;P13, F43&gt;F13), "FAIL", "PASS")</f>
        <v>PASS</v>
      </c>
      <c r="N43" s="25"/>
    </row>
    <row r="44" spans="2:19" s="37" customFormat="1" ht="16" customHeight="1">
      <c r="B44" s="38" t="s">
        <v>64</v>
      </c>
      <c r="C44" s="51">
        <v>0</v>
      </c>
      <c r="D44" s="51">
        <v>221</v>
      </c>
      <c r="E44" s="51">
        <v>145</v>
      </c>
      <c r="F44" s="51">
        <v>4</v>
      </c>
      <c r="G44" s="53">
        <f t="shared" si="6"/>
        <v>370</v>
      </c>
      <c r="H44" s="40"/>
      <c r="I44" s="40"/>
      <c r="J44" s="40"/>
      <c r="K44" s="41">
        <f>G44</f>
        <v>370</v>
      </c>
      <c r="M44" s="62"/>
    </row>
    <row r="45" spans="2:19" s="1" customFormat="1" ht="6" customHeight="1">
      <c r="B45" s="24"/>
      <c r="C45" s="23"/>
      <c r="D45" s="23"/>
      <c r="E45" s="23"/>
      <c r="F45" s="23"/>
      <c r="G45" s="23"/>
      <c r="H45" s="23"/>
      <c r="I45" s="23"/>
      <c r="J45" s="23"/>
      <c r="K45" s="23"/>
      <c r="L45" s="23"/>
      <c r="M45" s="23"/>
      <c r="N45" s="29"/>
      <c r="O45" s="12"/>
    </row>
    <row r="46" spans="2:19" s="1" customFormat="1" ht="16" customHeight="1">
      <c r="B46" s="27" t="s">
        <v>45</v>
      </c>
      <c r="C46" s="28"/>
      <c r="D46" s="23"/>
      <c r="E46" s="23"/>
      <c r="F46" s="23"/>
      <c r="G46" s="23"/>
      <c r="H46" s="23"/>
      <c r="I46" s="23"/>
      <c r="J46" s="23"/>
      <c r="K46" s="23"/>
      <c r="L46" s="23"/>
      <c r="M46" s="26"/>
      <c r="N46" s="23"/>
      <c r="O46" s="23"/>
    </row>
    <row r="47" spans="2:19" s="37" customFormat="1" ht="16" customHeight="1">
      <c r="B47" s="38" t="s">
        <v>62</v>
      </c>
      <c r="C47" s="51">
        <v>-33</v>
      </c>
      <c r="D47" s="51">
        <v>-626</v>
      </c>
      <c r="E47" s="51">
        <v>-741</v>
      </c>
      <c r="F47" s="51">
        <v>-1</v>
      </c>
      <c r="G47" s="53">
        <f>SUM(C47:F47)</f>
        <v>-1401</v>
      </c>
      <c r="H47" s="40"/>
      <c r="I47" s="40"/>
      <c r="J47" s="40"/>
      <c r="K47" s="41">
        <f>G47</f>
        <v>-1401</v>
      </c>
      <c r="M47" s="30" t="s">
        <v>142</v>
      </c>
      <c r="N47" s="25"/>
    </row>
    <row r="48" spans="2:19" s="1" customFormat="1" ht="6" customHeight="1">
      <c r="B48" s="24"/>
      <c r="C48" s="23"/>
      <c r="D48" s="23"/>
      <c r="E48" s="23"/>
      <c r="F48" s="23"/>
      <c r="G48" s="23"/>
      <c r="H48" s="23"/>
      <c r="I48" s="23"/>
      <c r="J48" s="23"/>
      <c r="K48" s="23"/>
      <c r="L48" s="23"/>
      <c r="M48" s="23"/>
      <c r="N48" s="29"/>
      <c r="O48" s="12"/>
    </row>
    <row r="49" spans="2:20" s="1" customFormat="1" ht="16" customHeight="1">
      <c r="B49" s="27" t="s">
        <v>65</v>
      </c>
      <c r="C49" s="28"/>
      <c r="D49" s="23"/>
      <c r="E49" s="23"/>
      <c r="F49" s="23"/>
      <c r="G49" s="23"/>
      <c r="H49" s="23"/>
      <c r="I49" s="23"/>
      <c r="J49" s="23"/>
      <c r="K49" s="23"/>
      <c r="L49" s="23"/>
      <c r="M49" s="26"/>
      <c r="N49" s="23"/>
      <c r="O49" s="23"/>
    </row>
    <row r="50" spans="2:20" s="37" customFormat="1" ht="16" customHeight="1">
      <c r="B50" s="38" t="s">
        <v>66</v>
      </c>
      <c r="C50" s="51">
        <v>0</v>
      </c>
      <c r="D50" s="51">
        <v>2030</v>
      </c>
      <c r="E50" s="51">
        <v>1317</v>
      </c>
      <c r="F50" s="51">
        <v>33</v>
      </c>
      <c r="G50" s="53">
        <f>SUM(C50:F50)</f>
        <v>3380</v>
      </c>
      <c r="H50" s="40"/>
      <c r="I50" s="40"/>
      <c r="J50" s="40"/>
      <c r="K50" s="41">
        <f>G50</f>
        <v>3380</v>
      </c>
      <c r="M50" s="30" t="str">
        <f>IF(AND(G44&gt;0, G50=0), "FAIL", "PASS")</f>
        <v>PASS</v>
      </c>
    </row>
    <row r="51" spans="2:20" s="37" customFormat="1" ht="16" customHeight="1">
      <c r="B51" s="46" t="s">
        <v>72</v>
      </c>
      <c r="C51" s="63" t="e">
        <f>(C44*1000)/C50</f>
        <v>#DIV/0!</v>
      </c>
      <c r="D51" s="63">
        <f>(D44*1000)/D50</f>
        <v>108.86699507389163</v>
      </c>
      <c r="E51" s="63">
        <f>(E44*1000)/E50</f>
        <v>110.09870918754746</v>
      </c>
      <c r="F51" s="63">
        <f>(F44*1000)/F50</f>
        <v>121.21212121212122</v>
      </c>
      <c r="G51" s="64">
        <f>(G44*1000)/G50</f>
        <v>109.46745562130178</v>
      </c>
      <c r="H51" s="40"/>
      <c r="I51" s="40"/>
      <c r="J51" s="40"/>
      <c r="K51" s="66">
        <f>(K44*1000)/K50</f>
        <v>109.46745562130178</v>
      </c>
    </row>
    <row r="52" spans="2:20" s="37" customFormat="1" ht="16" customHeight="1">
      <c r="B52" s="38" t="s">
        <v>67</v>
      </c>
      <c r="C52" s="51">
        <v>59081</v>
      </c>
      <c r="D52" s="51">
        <v>491685</v>
      </c>
      <c r="E52" s="51">
        <v>75944</v>
      </c>
      <c r="F52" s="51">
        <v>14024</v>
      </c>
      <c r="G52" s="53">
        <f>SUM(C52:F52)</f>
        <v>640734</v>
      </c>
      <c r="H52" s="40"/>
      <c r="I52" s="40"/>
      <c r="J52" s="40"/>
      <c r="K52" s="41">
        <f>G52</f>
        <v>640734</v>
      </c>
    </row>
    <row r="53" spans="2:20" s="37" customFormat="1" ht="16" customHeight="1">
      <c r="B53" s="38" t="s">
        <v>87</v>
      </c>
      <c r="C53" s="51">
        <v>0</v>
      </c>
      <c r="D53" s="51">
        <v>295995</v>
      </c>
      <c r="E53" s="51">
        <v>324394</v>
      </c>
      <c r="F53" s="51">
        <v>467</v>
      </c>
      <c r="G53" s="53">
        <f>SUM(C53:F53)</f>
        <v>620856</v>
      </c>
      <c r="H53" s="40"/>
      <c r="I53" s="40"/>
      <c r="J53" s="40"/>
      <c r="K53" s="41">
        <f>G53</f>
        <v>620856</v>
      </c>
    </row>
    <row r="54" spans="2:20" s="37" customFormat="1" ht="16" customHeight="1">
      <c r="B54" s="52" t="s">
        <v>68</v>
      </c>
      <c r="C54" s="53">
        <f>SUM(C52:C53)</f>
        <v>59081</v>
      </c>
      <c r="D54" s="53">
        <f>SUM(D52:D53)</f>
        <v>787680</v>
      </c>
      <c r="E54" s="53">
        <f>SUM(E52:E53)</f>
        <v>400338</v>
      </c>
      <c r="F54" s="53">
        <f>SUM(F52:F53)</f>
        <v>14491</v>
      </c>
      <c r="G54" s="53">
        <f>SUM(G52:G53)</f>
        <v>1261590</v>
      </c>
      <c r="H54" s="40"/>
      <c r="I54" s="40"/>
      <c r="J54" s="40"/>
      <c r="K54" s="41">
        <f>SUM(K52:K53)</f>
        <v>1261590</v>
      </c>
      <c r="M54" s="30" t="str">
        <f>IF(AND(G42&gt;0, G54=0), "FAIL", "PASS")</f>
        <v>PASS</v>
      </c>
    </row>
    <row r="55" spans="2:20" s="37" customFormat="1" ht="16" customHeight="1">
      <c r="B55" s="46" t="s">
        <v>73</v>
      </c>
      <c r="C55" s="63">
        <f>(C42*1000)/C54</f>
        <v>1.0663326619386944</v>
      </c>
      <c r="D55" s="63">
        <f>(D42*1000)/D54</f>
        <v>3.4963436928702012</v>
      </c>
      <c r="E55" s="63">
        <f>(E42*1000)/E54</f>
        <v>3.1823109472495741</v>
      </c>
      <c r="F55" s="63">
        <f>(F42*1000)/F54</f>
        <v>4.4165344006624805</v>
      </c>
      <c r="G55" s="64">
        <f>(G42*1000)/G54</f>
        <v>3.2934630109623568</v>
      </c>
      <c r="H55" s="40"/>
      <c r="I55" s="40"/>
      <c r="J55" s="40"/>
      <c r="K55" s="66">
        <f>(K42*1000)/K54</f>
        <v>3.2934630109623568</v>
      </c>
    </row>
    <row r="56" spans="2:20" s="37" customFormat="1" ht="12.75" customHeight="1"/>
    <row r="57" spans="2:20" s="13" customFormat="1" ht="18" customHeight="1">
      <c r="B57" s="14" t="s">
        <v>8</v>
      </c>
      <c r="C57" s="15"/>
      <c r="D57" s="15"/>
      <c r="F57" s="15"/>
      <c r="M57" s="15"/>
      <c r="N57" s="15"/>
      <c r="P57" s="15"/>
      <c r="Q57" s="15"/>
      <c r="T57" s="15"/>
    </row>
    <row r="58" spans="2:20" s="10" customFormat="1" ht="16" customHeight="1">
      <c r="B58" s="91" t="s">
        <v>169</v>
      </c>
      <c r="C58" s="91"/>
      <c r="D58" s="91"/>
      <c r="E58" s="91"/>
      <c r="F58" s="91"/>
      <c r="G58" s="91"/>
      <c r="H58" s="91"/>
      <c r="I58" s="91"/>
      <c r="J58" s="91"/>
      <c r="K58" s="91"/>
      <c r="L58" s="48"/>
      <c r="M58" s="49"/>
      <c r="N58" s="49"/>
      <c r="O58" s="49"/>
      <c r="P58" s="49"/>
      <c r="Q58" s="49"/>
      <c r="S58" s="49"/>
      <c r="T58" s="49"/>
    </row>
    <row r="59" spans="2:20" s="10" customFormat="1" ht="16" customHeight="1">
      <c r="B59" s="91"/>
      <c r="C59" s="91"/>
      <c r="D59" s="91"/>
      <c r="E59" s="91"/>
      <c r="F59" s="91"/>
      <c r="G59" s="91"/>
      <c r="H59" s="91"/>
      <c r="I59" s="91"/>
      <c r="J59" s="91"/>
      <c r="K59" s="91"/>
      <c r="L59" s="49"/>
      <c r="M59" s="49"/>
      <c r="N59" s="49"/>
      <c r="O59" s="49"/>
      <c r="P59" s="49"/>
      <c r="Q59" s="49"/>
      <c r="S59" s="49"/>
      <c r="T59" s="49"/>
    </row>
    <row r="60" spans="2:20" s="10" customFormat="1" ht="16" customHeight="1">
      <c r="B60" s="91"/>
      <c r="C60" s="91"/>
      <c r="D60" s="91"/>
      <c r="E60" s="91"/>
      <c r="F60" s="91"/>
      <c r="G60" s="91"/>
      <c r="H60" s="91"/>
      <c r="I60" s="91"/>
      <c r="J60" s="91"/>
      <c r="K60" s="91"/>
      <c r="L60" s="49"/>
      <c r="M60" s="49"/>
      <c r="N60" s="49"/>
      <c r="O60" s="49"/>
      <c r="P60" s="49"/>
      <c r="Q60" s="49"/>
      <c r="S60" s="49"/>
      <c r="T60" s="49"/>
    </row>
    <row r="61" spans="2:20" s="10" customFormat="1" ht="16" customHeight="1">
      <c r="B61" s="91"/>
      <c r="C61" s="91"/>
      <c r="D61" s="91"/>
      <c r="E61" s="91"/>
      <c r="F61" s="91"/>
      <c r="G61" s="91"/>
      <c r="H61" s="91"/>
      <c r="I61" s="91"/>
      <c r="J61" s="91"/>
      <c r="K61" s="91"/>
      <c r="L61" s="49"/>
      <c r="M61" s="49"/>
      <c r="N61" s="49"/>
      <c r="O61" s="49"/>
      <c r="P61" s="49"/>
      <c r="Q61" s="49"/>
      <c r="S61" s="49"/>
      <c r="T61" s="49"/>
    </row>
    <row r="62" spans="2:20" s="10" customFormat="1" ht="16" customHeight="1">
      <c r="B62" s="91"/>
      <c r="C62" s="91"/>
      <c r="D62" s="91"/>
      <c r="E62" s="91"/>
      <c r="F62" s="91"/>
      <c r="G62" s="91"/>
      <c r="H62" s="91"/>
      <c r="I62" s="91"/>
      <c r="J62" s="91"/>
      <c r="K62" s="91"/>
      <c r="L62" s="49"/>
      <c r="M62" s="49"/>
      <c r="N62" s="49"/>
      <c r="O62" s="49"/>
      <c r="P62" s="49"/>
      <c r="Q62" s="49"/>
      <c r="S62" s="49"/>
      <c r="T62" s="49"/>
    </row>
    <row r="63" spans="2:20" s="10" customFormat="1" ht="16" customHeight="1">
      <c r="B63" s="91"/>
      <c r="C63" s="91"/>
      <c r="D63" s="91"/>
      <c r="E63" s="91"/>
      <c r="F63" s="91"/>
      <c r="G63" s="91"/>
      <c r="H63" s="91"/>
      <c r="I63" s="91"/>
      <c r="J63" s="91"/>
      <c r="K63" s="91"/>
      <c r="L63" s="49"/>
      <c r="M63" s="49"/>
      <c r="N63" s="49"/>
      <c r="O63" s="49"/>
      <c r="P63" s="49"/>
      <c r="Q63" s="49"/>
      <c r="S63" s="49"/>
      <c r="T63" s="49"/>
    </row>
    <row r="64" spans="2:20" s="10" customFormat="1" ht="16" customHeight="1">
      <c r="B64" s="91"/>
      <c r="C64" s="91"/>
      <c r="D64" s="91"/>
      <c r="E64" s="91"/>
      <c r="F64" s="91"/>
      <c r="G64" s="91"/>
      <c r="H64" s="91"/>
      <c r="I64" s="91"/>
      <c r="J64" s="91"/>
      <c r="K64" s="91"/>
      <c r="L64" s="49"/>
      <c r="M64" s="49"/>
      <c r="N64" s="49"/>
      <c r="O64" s="49"/>
      <c r="P64" s="49"/>
      <c r="Q64" s="49"/>
      <c r="S64" s="49"/>
      <c r="T64" s="49"/>
    </row>
    <row r="65" spans="2:20" s="10" customFormat="1" ht="16" customHeight="1">
      <c r="B65" s="91"/>
      <c r="C65" s="91"/>
      <c r="D65" s="91"/>
      <c r="E65" s="91"/>
      <c r="F65" s="91"/>
      <c r="G65" s="91"/>
      <c r="H65" s="91"/>
      <c r="I65" s="91"/>
      <c r="J65" s="91"/>
      <c r="K65" s="91"/>
      <c r="L65" s="49"/>
      <c r="M65" s="49"/>
      <c r="N65" s="49"/>
      <c r="O65" s="49"/>
      <c r="P65" s="49"/>
      <c r="Q65" s="49"/>
      <c r="S65" s="49"/>
      <c r="T65" s="49"/>
    </row>
    <row r="66" spans="2:20" s="10" customFormat="1" ht="16" customHeight="1">
      <c r="B66" s="91"/>
      <c r="C66" s="91"/>
      <c r="D66" s="91"/>
      <c r="E66" s="91"/>
      <c r="F66" s="91"/>
      <c r="G66" s="91"/>
      <c r="H66" s="91"/>
      <c r="I66" s="91"/>
      <c r="J66" s="91"/>
      <c r="K66" s="91"/>
      <c r="L66" s="49"/>
      <c r="M66" s="49"/>
      <c r="N66" s="49"/>
      <c r="O66" s="49"/>
      <c r="P66" s="49"/>
      <c r="Q66" s="49"/>
      <c r="S66" s="49"/>
      <c r="T66" s="49"/>
    </row>
    <row r="67" spans="2:20" s="10" customFormat="1" ht="16" customHeight="1">
      <c r="B67" s="91"/>
      <c r="C67" s="91"/>
      <c r="D67" s="91"/>
      <c r="E67" s="91"/>
      <c r="F67" s="91"/>
      <c r="G67" s="91"/>
      <c r="H67" s="91"/>
      <c r="I67" s="91"/>
      <c r="J67" s="91"/>
      <c r="K67" s="91"/>
      <c r="L67" s="49"/>
      <c r="M67" s="49"/>
      <c r="N67" s="49"/>
      <c r="O67" s="49"/>
      <c r="P67" s="49"/>
      <c r="Q67" s="49"/>
      <c r="S67" s="49"/>
      <c r="T67" s="49"/>
    </row>
    <row r="68" spans="2:20" s="10" customFormat="1" ht="16" customHeight="1">
      <c r="B68" s="91"/>
      <c r="C68" s="91"/>
      <c r="D68" s="91"/>
      <c r="E68" s="91"/>
      <c r="F68" s="91"/>
      <c r="G68" s="91"/>
      <c r="H68" s="91"/>
      <c r="I68" s="91"/>
      <c r="J68" s="91"/>
      <c r="K68" s="91"/>
      <c r="L68" s="49"/>
      <c r="M68" s="49"/>
      <c r="N68" s="49"/>
      <c r="O68" s="49"/>
      <c r="P68" s="49"/>
      <c r="Q68" s="49"/>
      <c r="S68" s="49"/>
      <c r="T68" s="49"/>
    </row>
    <row r="69" spans="2:20" s="10" customFormat="1" ht="16" customHeight="1">
      <c r="B69" s="91"/>
      <c r="C69" s="91"/>
      <c r="D69" s="91"/>
      <c r="E69" s="91"/>
      <c r="F69" s="91"/>
      <c r="G69" s="91"/>
      <c r="H69" s="91"/>
      <c r="I69" s="91"/>
      <c r="J69" s="91"/>
      <c r="K69" s="91"/>
      <c r="L69" s="48"/>
      <c r="M69" s="49"/>
      <c r="N69" s="49"/>
      <c r="O69" s="49"/>
      <c r="P69" s="49"/>
      <c r="Q69" s="49"/>
      <c r="S69" s="49"/>
      <c r="T69" s="49"/>
    </row>
    <row r="70" spans="2:20">
      <c r="N70" s="50"/>
      <c r="P70" s="50"/>
      <c r="T70" s="50"/>
    </row>
  </sheetData>
  <mergeCells count="13">
    <mergeCell ref="R6:R7"/>
    <mergeCell ref="T6:T7"/>
    <mergeCell ref="C1:D1"/>
    <mergeCell ref="C3:D3"/>
    <mergeCell ref="F3:G3"/>
    <mergeCell ref="C6:G6"/>
    <mergeCell ref="H6:J6"/>
    <mergeCell ref="K6:K7"/>
    <mergeCell ref="B58:K69"/>
    <mergeCell ref="M6:M7"/>
    <mergeCell ref="N6:N7"/>
    <mergeCell ref="P6:P7"/>
    <mergeCell ref="Q6:Q7"/>
  </mergeCells>
  <conditionalFormatting sqref="C3:E3">
    <cfRule type="expression" dxfId="39" priority="2">
      <formula>$E$3&lt;&gt;0</formula>
    </cfRule>
  </conditionalFormatting>
  <conditionalFormatting sqref="C29:K29 P29:R29">
    <cfRule type="expression" dxfId="38" priority="5">
      <formula>AND(ABS(C13-C29)&gt;500, ABS((C13-C29)/C29)&gt;0.1)</formula>
    </cfRule>
  </conditionalFormatting>
  <conditionalFormatting sqref="C30:K30 P30:R30">
    <cfRule type="expression" dxfId="37" priority="6">
      <formula>AND(ABS(C22-C30)&gt;500, ABS((C22-C30)/C30)&gt;0.1)</formula>
    </cfRule>
  </conditionalFormatting>
  <conditionalFormatting sqref="C31:K31 P31:R31">
    <cfRule type="expression" dxfId="36" priority="7">
      <formula>AND(ABS(C26-C31)&gt;500, ABS((C26-C31)/C31)&gt;0.1)</formula>
    </cfRule>
  </conditionalFormatting>
  <conditionalFormatting sqref="M9:N9 M11:N13 M18:N18 M20:N22 M26:N26 M39:N40">
    <cfRule type="expression" dxfId="35" priority="4">
      <formula>$N9&lt;&gt;0</formula>
    </cfRule>
  </conditionalFormatting>
  <conditionalFormatting sqref="M6:N7">
    <cfRule type="expression" dxfId="34" priority="3">
      <formula>SUM($N$9:$N$40)&lt;&gt;0</formula>
    </cfRule>
  </conditionalFormatting>
  <conditionalFormatting sqref="T9 T11:T12 T18 T20:T21 M36 M43 M47 M50 M54">
    <cfRule type="cellIs" dxfId="33" priority="8" operator="equal">
      <formula>"FAIL"</formula>
    </cfRule>
  </conditionalFormatting>
  <conditionalFormatting sqref="C9:F9 H9:I9 P9:Q9 C11:F12 H11:I12 P11:Q12 C18:F18 C20:F21 H18:I18 H20:I21 P18:Q18 P20:Q21 C36:E36 C39:F44 H39:I40 C47:F47 C50:F50 C52:F53">
    <cfRule type="expression" dxfId="32" priority="1">
      <formula>VLOOKUP($B$3,#REF!, 7, FALSE)="No"</formula>
    </cfRule>
  </conditionalFormatting>
  <dataValidations count="4">
    <dataValidation type="list" allowBlank="1" showInputMessage="1" showErrorMessage="1" sqref="H3" xr:uid="{00000000-0002-0000-1E00-000000000000}">
      <formula1>#REF!</formula1>
    </dataValidation>
    <dataValidation type="whole" errorStyle="warning" operator="greaterThanOrEqual" allowBlank="1" showErrorMessage="1" errorTitle="WARNING" error="This figure must be entered as a positive whole number. Please ensure the figure you have entered is correct." sqref="C50:F50 C52:F53" xr:uid="{00000000-0002-0000-1E00-000001000000}">
      <formula1>0</formula1>
    </dataValidation>
    <dataValidation type="whole" errorStyle="warning" operator="lessThanOrEqual" allowBlank="1" showErrorMessage="1" errorTitle="WARNING: Check signage" error="Income must be entered as a negative whole number. Please ensure that the figure you have entered is correct." sqref="C11:F11 H11:I11 P11:Q11 C18:F18 H18:I18 P18:Q18 C20:F21 H20:I21 P20:Q21 C47:F47" xr:uid="{00000000-0002-0000-1E00-000002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F9 H9:I9 P9:Q9 C12:F12 H12:I12 P12:Q12 C36:E36 C39:F44 H39:I40" xr:uid="{00000000-0002-0000-1E00-000003000000}">
      <formula1>0</formula1>
    </dataValidation>
  </dataValidations>
  <pageMargins left="0.7" right="0.7" top="0.75" bottom="0.75" header="0.3" footer="0.3"/>
  <pageSetup paperSize="9" scale="53" fitToHeight="0" orientation="landscape" r:id="rId1"/>
  <rowBreaks count="1" manualBreakCount="1">
    <brk id="56" max="19"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tabColor rgb="FF8DB4E2"/>
    <pageSetUpPr fitToPage="1"/>
  </sheetPr>
  <dimension ref="B1:V70"/>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4" customWidth="1"/>
    <col min="2" max="2" width="53.453125" style="34" customWidth="1"/>
    <col min="3" max="4" width="13.453125" style="34" customWidth="1"/>
    <col min="5" max="5" width="12.81640625" style="34" customWidth="1"/>
    <col min="6" max="6" width="10.7265625" style="34" customWidth="1"/>
    <col min="7" max="7" width="11.1796875" style="34" customWidth="1"/>
    <col min="8" max="9" width="12.453125" style="34" customWidth="1"/>
    <col min="10" max="10" width="13" style="34" customWidth="1"/>
    <col min="11" max="11" width="13.26953125" style="34" customWidth="1"/>
    <col min="12" max="12" width="3.26953125" style="34" customWidth="1"/>
    <col min="13" max="14" width="10.81640625" style="34" customWidth="1"/>
    <col min="15" max="15" width="3.26953125" style="34" customWidth="1"/>
    <col min="16" max="17" width="11.1796875" style="34" customWidth="1"/>
    <col min="18" max="18" width="10" style="34" customWidth="1"/>
    <col min="19" max="19" width="3.26953125" style="34" customWidth="1"/>
    <col min="20" max="20" width="10.81640625" style="34" customWidth="1"/>
    <col min="21" max="16384" width="9.1796875" style="34"/>
  </cols>
  <sheetData>
    <row r="1" spans="2:20" s="1" customFormat="1" ht="20.149999999999999" customHeight="1">
      <c r="B1" s="2" t="s">
        <v>0</v>
      </c>
      <c r="C1" s="99"/>
      <c r="D1" s="99"/>
      <c r="F1" s="11"/>
      <c r="G1" s="11"/>
      <c r="H1" s="11"/>
      <c r="I1" s="11"/>
      <c r="J1" s="11"/>
    </row>
    <row r="2" spans="2:20" s="1" customFormat="1" ht="20.149999999999999" customHeight="1">
      <c r="B2" s="2" t="s">
        <v>89</v>
      </c>
    </row>
    <row r="3" spans="2:20" s="1" customFormat="1" ht="20.149999999999999" customHeight="1">
      <c r="B3" s="3" t="s">
        <v>39</v>
      </c>
      <c r="C3" s="100" t="s">
        <v>1</v>
      </c>
      <c r="D3" s="100"/>
      <c r="E3" s="4">
        <f>COUNT(N9:N40)-COUNTIF(N9:N40,"=0")+COUNTIF(T9:T21,"FAIL")+COUNTIF(M36:M54,"FAIL")</f>
        <v>0</v>
      </c>
      <c r="F3" s="101" t="s">
        <v>2</v>
      </c>
      <c r="G3" s="101"/>
      <c r="H3" s="5" t="s">
        <v>3</v>
      </c>
    </row>
    <row r="4" spans="2:20" s="6" customFormat="1" ht="12.75" customHeight="1">
      <c r="B4" s="7"/>
      <c r="C4" s="8"/>
      <c r="K4" s="9"/>
      <c r="L4" s="9"/>
      <c r="O4" s="9"/>
      <c r="P4" s="9"/>
      <c r="Q4" s="9"/>
      <c r="S4" s="9"/>
    </row>
    <row r="5" spans="2:20" s="6" customFormat="1" ht="12.75" customHeight="1">
      <c r="B5" s="7"/>
      <c r="C5" s="8"/>
      <c r="K5" s="9" t="s">
        <v>4</v>
      </c>
      <c r="L5" s="9"/>
      <c r="O5" s="9"/>
      <c r="P5" s="9"/>
      <c r="Q5" s="9"/>
      <c r="S5" s="9"/>
    </row>
    <row r="6" spans="2:20" ht="18" customHeight="1">
      <c r="B6" s="32" t="s">
        <v>12</v>
      </c>
      <c r="C6" s="102" t="s">
        <v>47</v>
      </c>
      <c r="D6" s="103"/>
      <c r="E6" s="103"/>
      <c r="F6" s="103"/>
      <c r="G6" s="104"/>
      <c r="H6" s="105" t="s">
        <v>48</v>
      </c>
      <c r="I6" s="106"/>
      <c r="J6" s="107"/>
      <c r="K6" s="97" t="s">
        <v>49</v>
      </c>
      <c r="L6" s="33"/>
      <c r="M6" s="92" t="s">
        <v>43</v>
      </c>
      <c r="N6" s="92" t="s">
        <v>5</v>
      </c>
      <c r="O6" s="33"/>
      <c r="P6" s="93" t="s">
        <v>59</v>
      </c>
      <c r="Q6" s="95" t="s">
        <v>60</v>
      </c>
      <c r="R6" s="97" t="s">
        <v>54</v>
      </c>
      <c r="S6" s="33"/>
      <c r="T6" s="92" t="s">
        <v>61</v>
      </c>
    </row>
    <row r="7" spans="2:20" ht="51" customHeight="1">
      <c r="B7" s="35" t="s">
        <v>13</v>
      </c>
      <c r="C7" s="68" t="s">
        <v>50</v>
      </c>
      <c r="D7" s="68" t="s">
        <v>51</v>
      </c>
      <c r="E7" s="68" t="s">
        <v>52</v>
      </c>
      <c r="F7" s="68" t="s">
        <v>53</v>
      </c>
      <c r="G7" s="67" t="s">
        <v>54</v>
      </c>
      <c r="H7" s="68" t="s">
        <v>55</v>
      </c>
      <c r="I7" s="68" t="s">
        <v>56</v>
      </c>
      <c r="J7" s="67" t="s">
        <v>57</v>
      </c>
      <c r="K7" s="108"/>
      <c r="L7" s="33"/>
      <c r="M7" s="92"/>
      <c r="N7" s="92"/>
      <c r="O7" s="33"/>
      <c r="P7" s="94"/>
      <c r="Q7" s="96"/>
      <c r="R7" s="98"/>
      <c r="S7" s="33"/>
      <c r="T7" s="92"/>
    </row>
    <row r="8" spans="2:20" s="37" customFormat="1" ht="16" customHeight="1">
      <c r="B8" s="36" t="s">
        <v>46</v>
      </c>
    </row>
    <row r="9" spans="2:20" s="37" customFormat="1" ht="16" customHeight="1">
      <c r="B9" s="38" t="s">
        <v>44</v>
      </c>
      <c r="C9" s="51">
        <v>448</v>
      </c>
      <c r="D9" s="51">
        <v>2971</v>
      </c>
      <c r="E9" s="51">
        <v>3145</v>
      </c>
      <c r="F9" s="51">
        <v>482</v>
      </c>
      <c r="G9" s="53">
        <f>SUM(C9:F9)</f>
        <v>7046</v>
      </c>
      <c r="H9" s="51">
        <v>148</v>
      </c>
      <c r="I9" s="51">
        <v>1076</v>
      </c>
      <c r="J9" s="53">
        <f>SUM(H9:I9)</f>
        <v>1224</v>
      </c>
      <c r="K9" s="41">
        <f>SUM(G9,J9)</f>
        <v>8270</v>
      </c>
      <c r="M9" s="54">
        <v>8270</v>
      </c>
      <c r="N9" s="54">
        <f>M9-K9</f>
        <v>0</v>
      </c>
      <c r="P9" s="51">
        <v>0</v>
      </c>
      <c r="Q9" s="51">
        <v>7046</v>
      </c>
      <c r="R9" s="41">
        <f>SUM(P9:Q9)</f>
        <v>7046</v>
      </c>
      <c r="T9" s="57" t="str">
        <f>IF(R9=G9, "PASS", "FAIL")</f>
        <v>PASS</v>
      </c>
    </row>
    <row r="10" spans="2:20" s="37" customFormat="1" ht="16" customHeight="1">
      <c r="B10" s="38" t="s">
        <v>83</v>
      </c>
      <c r="C10" s="40"/>
      <c r="D10" s="40"/>
      <c r="E10" s="40"/>
      <c r="F10" s="40"/>
      <c r="G10" s="40"/>
      <c r="H10" s="40"/>
      <c r="I10" s="40"/>
      <c r="J10" s="40"/>
      <c r="K10" s="40"/>
      <c r="M10" s="55"/>
      <c r="N10" s="56"/>
      <c r="P10" s="40"/>
      <c r="Q10" s="40"/>
      <c r="R10" s="39"/>
      <c r="T10" s="60"/>
    </row>
    <row r="11" spans="2:20" s="37" customFormat="1" ht="16" customHeight="1">
      <c r="B11" s="38" t="s">
        <v>79</v>
      </c>
      <c r="C11" s="51">
        <v>-1132</v>
      </c>
      <c r="D11" s="51">
        <v>-601</v>
      </c>
      <c r="E11" s="51">
        <v>-70</v>
      </c>
      <c r="F11" s="51">
        <v>-44</v>
      </c>
      <c r="G11" s="53">
        <f>SUM(C11:F11)</f>
        <v>-1847</v>
      </c>
      <c r="H11" s="51">
        <v>0</v>
      </c>
      <c r="I11" s="51">
        <v>0</v>
      </c>
      <c r="J11" s="53">
        <f>SUM(H11:I11)</f>
        <v>0</v>
      </c>
      <c r="K11" s="41">
        <f>SUM(G11,J11)</f>
        <v>-1847</v>
      </c>
      <c r="M11" s="54">
        <v>-1847</v>
      </c>
      <c r="N11" s="54">
        <f>M11-K11</f>
        <v>0</v>
      </c>
      <c r="P11" s="51">
        <v>-715</v>
      </c>
      <c r="Q11" s="51">
        <v>-1132</v>
      </c>
      <c r="R11" s="41">
        <f>SUM(P11:Q11)</f>
        <v>-1847</v>
      </c>
      <c r="T11" s="57" t="str">
        <f>IF(R11=G11, "PASS", "FAIL")</f>
        <v>PASS</v>
      </c>
    </row>
    <row r="12" spans="2:20" s="37" customFormat="1" ht="16" customHeight="1">
      <c r="B12" s="38" t="s">
        <v>80</v>
      </c>
      <c r="C12" s="51">
        <v>41109</v>
      </c>
      <c r="D12" s="51">
        <v>144121</v>
      </c>
      <c r="E12" s="51">
        <v>138749</v>
      </c>
      <c r="F12" s="51">
        <v>25975</v>
      </c>
      <c r="G12" s="53">
        <f>SUM(C12:F12)</f>
        <v>349954</v>
      </c>
      <c r="H12" s="51">
        <v>6795</v>
      </c>
      <c r="I12" s="51">
        <v>12214</v>
      </c>
      <c r="J12" s="53">
        <f>SUM(H12:I12)</f>
        <v>19009</v>
      </c>
      <c r="K12" s="41">
        <f>SUM(G12,J12)</f>
        <v>368963</v>
      </c>
      <c r="M12" s="54">
        <f>M13-SUM(M9,M11)</f>
        <v>368963</v>
      </c>
      <c r="N12" s="54">
        <f>M12-K12</f>
        <v>0</v>
      </c>
      <c r="P12" s="51">
        <v>251587</v>
      </c>
      <c r="Q12" s="51">
        <v>98367</v>
      </c>
      <c r="R12" s="41">
        <f>SUM(P12:Q12)</f>
        <v>349954</v>
      </c>
      <c r="T12" s="57" t="str">
        <f>IF(R12=G12, "PASS", "FAIL")</f>
        <v>PASS</v>
      </c>
    </row>
    <row r="13" spans="2:20" s="37" customFormat="1" ht="16" customHeight="1">
      <c r="B13" s="42" t="s">
        <v>6</v>
      </c>
      <c r="C13" s="41">
        <f t="shared" ref="C13:K13" si="0">SUM(C9,C11:C12)</f>
        <v>40425</v>
      </c>
      <c r="D13" s="41">
        <f t="shared" si="0"/>
        <v>146491</v>
      </c>
      <c r="E13" s="41">
        <f t="shared" si="0"/>
        <v>141824</v>
      </c>
      <c r="F13" s="41">
        <f t="shared" si="0"/>
        <v>26413</v>
      </c>
      <c r="G13" s="41">
        <f t="shared" si="0"/>
        <v>355153</v>
      </c>
      <c r="H13" s="41">
        <f t="shared" si="0"/>
        <v>6943</v>
      </c>
      <c r="I13" s="41">
        <f t="shared" si="0"/>
        <v>13290</v>
      </c>
      <c r="J13" s="41">
        <f t="shared" si="0"/>
        <v>20233</v>
      </c>
      <c r="K13" s="41">
        <f t="shared" si="0"/>
        <v>375386</v>
      </c>
      <c r="M13" s="45">
        <v>375386</v>
      </c>
      <c r="N13" s="45">
        <f>M13-K13</f>
        <v>0</v>
      </c>
      <c r="P13" s="41">
        <f>SUM(P9,P11:P12)</f>
        <v>250872</v>
      </c>
      <c r="Q13" s="41">
        <f>SUM(Q9,Q11:Q12)</f>
        <v>104281</v>
      </c>
      <c r="R13" s="41">
        <f>SUM(R9,R11:R12)</f>
        <v>355153</v>
      </c>
    </row>
    <row r="14" spans="2:20" s="37" customFormat="1" ht="12.75" customHeight="1"/>
    <row r="15" spans="2:20" s="37" customFormat="1" ht="16" customHeight="1">
      <c r="B15" s="42" t="s">
        <v>81</v>
      </c>
      <c r="C15" s="41">
        <f t="shared" ref="C15:K15" si="1">C13+C18</f>
        <v>40425</v>
      </c>
      <c r="D15" s="41">
        <f t="shared" si="1"/>
        <v>146491</v>
      </c>
      <c r="E15" s="41">
        <f t="shared" si="1"/>
        <v>141824</v>
      </c>
      <c r="F15" s="41">
        <f t="shared" si="1"/>
        <v>26413</v>
      </c>
      <c r="G15" s="41">
        <f t="shared" si="1"/>
        <v>355153</v>
      </c>
      <c r="H15" s="41">
        <f t="shared" si="1"/>
        <v>6943</v>
      </c>
      <c r="I15" s="41">
        <f t="shared" si="1"/>
        <v>13290</v>
      </c>
      <c r="J15" s="41">
        <f t="shared" si="1"/>
        <v>20233</v>
      </c>
      <c r="K15" s="41">
        <f t="shared" si="1"/>
        <v>375386</v>
      </c>
      <c r="P15" s="41">
        <f>P13+P18</f>
        <v>250872</v>
      </c>
      <c r="Q15" s="41">
        <f>Q13+Q18</f>
        <v>104281</v>
      </c>
      <c r="R15" s="41">
        <f>R13+R18</f>
        <v>355153</v>
      </c>
    </row>
    <row r="16" spans="2:20" s="37" customFormat="1" ht="12.75" customHeight="1"/>
    <row r="17" spans="2:22" s="37" customFormat="1" ht="16" customHeight="1">
      <c r="B17" s="36" t="s">
        <v>45</v>
      </c>
    </row>
    <row r="18" spans="2:22" s="37" customFormat="1" ht="16" customHeight="1">
      <c r="B18" s="38" t="s">
        <v>76</v>
      </c>
      <c r="C18" s="51">
        <v>0</v>
      </c>
      <c r="D18" s="51">
        <v>0</v>
      </c>
      <c r="E18" s="51">
        <v>0</v>
      </c>
      <c r="F18" s="51">
        <v>0</v>
      </c>
      <c r="G18" s="53">
        <f>SUM(C18:F18)</f>
        <v>0</v>
      </c>
      <c r="H18" s="51">
        <v>0</v>
      </c>
      <c r="I18" s="51">
        <v>0</v>
      </c>
      <c r="J18" s="53">
        <f>SUM(H18:I18)</f>
        <v>0</v>
      </c>
      <c r="K18" s="41">
        <f>SUM(G18,J18)</f>
        <v>0</v>
      </c>
      <c r="M18" s="54">
        <v>0</v>
      </c>
      <c r="N18" s="54">
        <f>M18-K18</f>
        <v>0</v>
      </c>
      <c r="P18" s="51">
        <v>0</v>
      </c>
      <c r="Q18" s="51">
        <v>0</v>
      </c>
      <c r="R18" s="41">
        <f>SUM(P18:Q18)</f>
        <v>0</v>
      </c>
      <c r="T18" s="57" t="str">
        <f>IF(R18=G18, "PASS", "FAIL")</f>
        <v>PASS</v>
      </c>
    </row>
    <row r="19" spans="2:22" s="37" customFormat="1" ht="16" customHeight="1">
      <c r="B19" s="65" t="s">
        <v>77</v>
      </c>
      <c r="C19" s="40"/>
      <c r="D19" s="40"/>
      <c r="E19" s="40"/>
      <c r="F19" s="40"/>
      <c r="G19" s="40"/>
      <c r="H19" s="40"/>
      <c r="I19" s="40"/>
      <c r="J19" s="40"/>
      <c r="K19" s="39"/>
      <c r="M19" s="55"/>
      <c r="N19" s="55"/>
      <c r="P19" s="40"/>
      <c r="Q19" s="40"/>
      <c r="R19" s="39"/>
      <c r="T19" s="61"/>
    </row>
    <row r="20" spans="2:22" s="37" customFormat="1" ht="16" customHeight="1">
      <c r="B20" s="38" t="s">
        <v>70</v>
      </c>
      <c r="C20" s="51">
        <v>0</v>
      </c>
      <c r="D20" s="51">
        <v>0</v>
      </c>
      <c r="E20" s="51">
        <v>0</v>
      </c>
      <c r="F20" s="51">
        <v>0</v>
      </c>
      <c r="G20" s="53">
        <f>SUM(C20:F20)</f>
        <v>0</v>
      </c>
      <c r="H20" s="51">
        <v>0</v>
      </c>
      <c r="I20" s="51">
        <v>0</v>
      </c>
      <c r="J20" s="53">
        <f>SUM(H20:I20)</f>
        <v>0</v>
      </c>
      <c r="K20" s="41">
        <f>SUM(G20,J20)</f>
        <v>0</v>
      </c>
      <c r="M20" s="54">
        <v>0</v>
      </c>
      <c r="N20" s="54">
        <f>M20-K20</f>
        <v>0</v>
      </c>
      <c r="P20" s="51">
        <v>0</v>
      </c>
      <c r="Q20" s="51">
        <v>0</v>
      </c>
      <c r="R20" s="41">
        <f>SUM(P20:Q20)</f>
        <v>0</v>
      </c>
      <c r="T20" s="57" t="str">
        <f>IF(R20=G20, "PASS", "FAIL")</f>
        <v>PASS</v>
      </c>
    </row>
    <row r="21" spans="2:22" s="37" customFormat="1" ht="16" customHeight="1">
      <c r="B21" s="38" t="s">
        <v>82</v>
      </c>
      <c r="C21" s="51">
        <v>-15949</v>
      </c>
      <c r="D21" s="51">
        <v>-9336</v>
      </c>
      <c r="E21" s="51">
        <v>-5031</v>
      </c>
      <c r="F21" s="51">
        <v>-1285</v>
      </c>
      <c r="G21" s="53">
        <f>SUM(C21:F21)</f>
        <v>-31601</v>
      </c>
      <c r="H21" s="51">
        <v>-171</v>
      </c>
      <c r="I21" s="51">
        <v>-2968</v>
      </c>
      <c r="J21" s="53">
        <f>SUM(H21:I21)</f>
        <v>-3139</v>
      </c>
      <c r="K21" s="41">
        <f>SUM(G21,J21)</f>
        <v>-34740</v>
      </c>
      <c r="M21" s="54">
        <f>M22-M18-M20</f>
        <v>-34740</v>
      </c>
      <c r="N21" s="54">
        <f>M21-K21</f>
        <v>0</v>
      </c>
      <c r="P21" s="51">
        <v>-17662</v>
      </c>
      <c r="Q21" s="51">
        <v>-13939</v>
      </c>
      <c r="R21" s="41">
        <f>SUM(P21:Q21)</f>
        <v>-31601</v>
      </c>
      <c r="T21" s="57" t="str">
        <f>IF(R21=G21, "PASS", "FAIL")</f>
        <v>PASS</v>
      </c>
    </row>
    <row r="22" spans="2:22" s="37" customFormat="1" ht="16" customHeight="1">
      <c r="B22" s="42" t="s">
        <v>9</v>
      </c>
      <c r="C22" s="41">
        <f t="shared" ref="C22:K22" si="2">SUM(C18,C20:C21)</f>
        <v>-15949</v>
      </c>
      <c r="D22" s="41">
        <f t="shared" si="2"/>
        <v>-9336</v>
      </c>
      <c r="E22" s="41">
        <f t="shared" si="2"/>
        <v>-5031</v>
      </c>
      <c r="F22" s="41">
        <f t="shared" si="2"/>
        <v>-1285</v>
      </c>
      <c r="G22" s="41">
        <f t="shared" si="2"/>
        <v>-31601</v>
      </c>
      <c r="H22" s="41">
        <f t="shared" si="2"/>
        <v>-171</v>
      </c>
      <c r="I22" s="41">
        <f t="shared" si="2"/>
        <v>-2968</v>
      </c>
      <c r="J22" s="41">
        <f t="shared" si="2"/>
        <v>-3139</v>
      </c>
      <c r="K22" s="41">
        <f t="shared" si="2"/>
        <v>-34740</v>
      </c>
      <c r="M22" s="45">
        <v>-34740</v>
      </c>
      <c r="N22" s="45">
        <f>M22-K22</f>
        <v>0</v>
      </c>
      <c r="P22" s="41">
        <f>SUM(P18,P20:P21)</f>
        <v>-17662</v>
      </c>
      <c r="Q22" s="41">
        <f>SUM(Q18,Q20:Q21)</f>
        <v>-13939</v>
      </c>
      <c r="R22" s="41">
        <f>SUM(R18,R20:R21)</f>
        <v>-31601</v>
      </c>
    </row>
    <row r="23" spans="2:22" s="37" customFormat="1" ht="12.75" customHeight="1"/>
    <row r="24" spans="2:22" s="37" customFormat="1" ht="16" customHeight="1">
      <c r="B24" s="42" t="s">
        <v>78</v>
      </c>
      <c r="C24" s="41">
        <f t="shared" ref="C24:K24" si="3">C22-C18</f>
        <v>-15949</v>
      </c>
      <c r="D24" s="41">
        <f t="shared" si="3"/>
        <v>-9336</v>
      </c>
      <c r="E24" s="41">
        <f t="shared" si="3"/>
        <v>-5031</v>
      </c>
      <c r="F24" s="41">
        <f t="shared" si="3"/>
        <v>-1285</v>
      </c>
      <c r="G24" s="41">
        <f t="shared" si="3"/>
        <v>-31601</v>
      </c>
      <c r="H24" s="41">
        <f t="shared" si="3"/>
        <v>-171</v>
      </c>
      <c r="I24" s="41">
        <f t="shared" si="3"/>
        <v>-2968</v>
      </c>
      <c r="J24" s="41">
        <f t="shared" si="3"/>
        <v>-3139</v>
      </c>
      <c r="K24" s="41">
        <f t="shared" si="3"/>
        <v>-34740</v>
      </c>
      <c r="P24" s="41">
        <f>P22-P18</f>
        <v>-17662</v>
      </c>
      <c r="Q24" s="41">
        <f>Q22-Q18</f>
        <v>-13939</v>
      </c>
      <c r="R24" s="41">
        <f>R22-R18</f>
        <v>-31601</v>
      </c>
    </row>
    <row r="25" spans="2:22" s="37" customFormat="1" ht="12.75" customHeight="1"/>
    <row r="26" spans="2:22" s="37" customFormat="1" ht="16" customHeight="1">
      <c r="B26" s="43" t="s">
        <v>7</v>
      </c>
      <c r="C26" s="44">
        <f t="shared" ref="C26:K26" si="4">C13+C22</f>
        <v>24476</v>
      </c>
      <c r="D26" s="44">
        <f t="shared" si="4"/>
        <v>137155</v>
      </c>
      <c r="E26" s="44">
        <f t="shared" si="4"/>
        <v>136793</v>
      </c>
      <c r="F26" s="44">
        <f t="shared" si="4"/>
        <v>25128</v>
      </c>
      <c r="G26" s="44">
        <f t="shared" si="4"/>
        <v>323552</v>
      </c>
      <c r="H26" s="44">
        <f t="shared" si="4"/>
        <v>6772</v>
      </c>
      <c r="I26" s="44">
        <f t="shared" si="4"/>
        <v>10322</v>
      </c>
      <c r="J26" s="44">
        <f t="shared" si="4"/>
        <v>17094</v>
      </c>
      <c r="K26" s="44">
        <f t="shared" si="4"/>
        <v>340646</v>
      </c>
      <c r="M26" s="45">
        <v>340646</v>
      </c>
      <c r="N26" s="45">
        <f>M26-K26</f>
        <v>0</v>
      </c>
      <c r="P26" s="44">
        <f>P13+P22</f>
        <v>233210</v>
      </c>
      <c r="Q26" s="44">
        <f>Q13+Q22</f>
        <v>90342</v>
      </c>
      <c r="R26" s="44">
        <f>R13+R22</f>
        <v>323552</v>
      </c>
    </row>
    <row r="27" spans="2:22" s="37" customFormat="1" ht="12.75" customHeight="1"/>
    <row r="28" spans="2:22" s="37" customFormat="1" ht="16" customHeight="1">
      <c r="B28" s="34" t="s">
        <v>58</v>
      </c>
    </row>
    <row r="29" spans="2:22" s="37" customFormat="1" ht="16" customHeight="1">
      <c r="B29" s="46" t="s">
        <v>90</v>
      </c>
      <c r="C29" s="47">
        <v>26886</v>
      </c>
      <c r="D29" s="47">
        <v>138023</v>
      </c>
      <c r="E29" s="47">
        <v>130953</v>
      </c>
      <c r="F29" s="47">
        <v>24472</v>
      </c>
      <c r="G29" s="47">
        <v>320334</v>
      </c>
      <c r="H29" s="47">
        <v>4953</v>
      </c>
      <c r="I29" s="47">
        <v>10460</v>
      </c>
      <c r="J29" s="47">
        <v>15413</v>
      </c>
      <c r="K29" s="47">
        <v>335747</v>
      </c>
      <c r="P29" s="47">
        <v>218998</v>
      </c>
      <c r="Q29" s="47">
        <v>101336</v>
      </c>
      <c r="R29" s="47">
        <v>320334</v>
      </c>
    </row>
    <row r="30" spans="2:22" s="37" customFormat="1" ht="16" customHeight="1">
      <c r="B30" s="46" t="s">
        <v>91</v>
      </c>
      <c r="C30" s="47">
        <v>-5169</v>
      </c>
      <c r="D30" s="47">
        <v>-9507</v>
      </c>
      <c r="E30" s="47">
        <v>-5176</v>
      </c>
      <c r="F30" s="47">
        <v>-1167</v>
      </c>
      <c r="G30" s="47">
        <v>-21019</v>
      </c>
      <c r="H30" s="47">
        <v>-81</v>
      </c>
      <c r="I30" s="47">
        <v>-2095</v>
      </c>
      <c r="J30" s="47">
        <v>-2176</v>
      </c>
      <c r="K30" s="47">
        <v>-23195</v>
      </c>
      <c r="P30" s="47">
        <v>-5733</v>
      </c>
      <c r="Q30" s="47">
        <v>-15286</v>
      </c>
      <c r="R30" s="47">
        <v>-21019</v>
      </c>
    </row>
    <row r="31" spans="2:22" s="37" customFormat="1" ht="16" customHeight="1">
      <c r="B31" s="46" t="s">
        <v>92</v>
      </c>
      <c r="C31" s="47">
        <v>21717</v>
      </c>
      <c r="D31" s="47">
        <v>128516</v>
      </c>
      <c r="E31" s="47">
        <v>125777</v>
      </c>
      <c r="F31" s="47">
        <v>23305</v>
      </c>
      <c r="G31" s="47">
        <v>299315</v>
      </c>
      <c r="H31" s="47">
        <v>4872</v>
      </c>
      <c r="I31" s="47">
        <v>8365</v>
      </c>
      <c r="J31" s="47">
        <v>13237</v>
      </c>
      <c r="K31" s="47">
        <v>312552</v>
      </c>
      <c r="P31" s="47">
        <v>213265</v>
      </c>
      <c r="Q31" s="47">
        <v>86050</v>
      </c>
      <c r="R31" s="47">
        <v>299315</v>
      </c>
    </row>
    <row r="32" spans="2:22" s="1" customFormat="1" ht="12.75" customHeight="1">
      <c r="B32" s="16"/>
      <c r="C32" s="31">
        <v>2</v>
      </c>
      <c r="D32" s="31">
        <f t="shared" ref="D32:K32" si="5">C32+1</f>
        <v>3</v>
      </c>
      <c r="E32" s="31">
        <f t="shared" si="5"/>
        <v>4</v>
      </c>
      <c r="F32" s="31">
        <f t="shared" si="5"/>
        <v>5</v>
      </c>
      <c r="G32" s="31">
        <f t="shared" si="5"/>
        <v>6</v>
      </c>
      <c r="H32" s="31">
        <f t="shared" si="5"/>
        <v>7</v>
      </c>
      <c r="I32" s="31">
        <f t="shared" si="5"/>
        <v>8</v>
      </c>
      <c r="J32" s="31">
        <f t="shared" si="5"/>
        <v>9</v>
      </c>
      <c r="K32" s="31">
        <f t="shared" si="5"/>
        <v>10</v>
      </c>
      <c r="L32" s="17"/>
      <c r="M32" s="18"/>
      <c r="N32" s="19"/>
      <c r="O32" s="17"/>
      <c r="P32" s="31">
        <v>12</v>
      </c>
      <c r="Q32" s="31">
        <f>P32+1</f>
        <v>13</v>
      </c>
      <c r="R32" s="31">
        <f>Q32+1</f>
        <v>14</v>
      </c>
      <c r="S32" s="17"/>
      <c r="T32" s="20"/>
      <c r="U32" s="21"/>
      <c r="V32" s="21"/>
    </row>
    <row r="33" spans="2:19" s="1" customFormat="1" ht="18" customHeight="1">
      <c r="B33" s="22" t="s">
        <v>69</v>
      </c>
      <c r="C33" s="23"/>
      <c r="D33" s="23"/>
      <c r="E33" s="23"/>
      <c r="F33" s="23"/>
      <c r="G33" s="23"/>
      <c r="H33" s="23"/>
      <c r="I33" s="23"/>
      <c r="J33" s="23"/>
      <c r="K33" s="23"/>
      <c r="L33" s="23"/>
      <c r="O33" s="23"/>
      <c r="P33" s="23"/>
      <c r="Q33" s="23"/>
      <c r="R33" s="23"/>
      <c r="S33" s="23"/>
    </row>
    <row r="34" spans="2:19" s="1" customFormat="1" ht="6" customHeight="1">
      <c r="B34" s="24"/>
      <c r="C34" s="23"/>
      <c r="D34" s="23"/>
      <c r="E34" s="23"/>
      <c r="F34" s="23"/>
      <c r="G34" s="23"/>
      <c r="H34" s="23"/>
      <c r="I34" s="23"/>
      <c r="J34" s="23"/>
      <c r="K34" s="23"/>
      <c r="L34" s="23"/>
      <c r="M34" s="23"/>
      <c r="N34" s="29"/>
      <c r="O34" s="12"/>
    </row>
    <row r="35" spans="2:19" s="1" customFormat="1" ht="16" customHeight="1">
      <c r="B35" s="27" t="s">
        <v>71</v>
      </c>
      <c r="C35" s="28"/>
      <c r="D35" s="23"/>
      <c r="E35" s="23"/>
      <c r="F35" s="23"/>
      <c r="G35" s="23"/>
      <c r="H35" s="23"/>
      <c r="I35" s="23"/>
      <c r="J35" s="23"/>
      <c r="K35" s="23"/>
      <c r="L35" s="23"/>
      <c r="M35" s="26"/>
      <c r="N35" s="23"/>
      <c r="O35" s="23"/>
    </row>
    <row r="36" spans="2:19" s="37" customFormat="1" ht="16" customHeight="1">
      <c r="B36" s="38" t="s">
        <v>71</v>
      </c>
      <c r="C36" s="51">
        <v>0</v>
      </c>
      <c r="D36" s="51">
        <v>0</v>
      </c>
      <c r="E36" s="51">
        <v>0</v>
      </c>
      <c r="F36" s="40"/>
      <c r="G36" s="40"/>
      <c r="H36" s="40"/>
      <c r="I36" s="40"/>
      <c r="J36" s="40"/>
      <c r="K36" s="40"/>
      <c r="M36" s="57" t="s">
        <v>142</v>
      </c>
    </row>
    <row r="37" spans="2:19" s="1" customFormat="1" ht="6" customHeight="1">
      <c r="B37" s="24"/>
      <c r="C37" s="23"/>
      <c r="D37" s="23"/>
      <c r="E37" s="23"/>
      <c r="F37" s="23"/>
      <c r="G37" s="23"/>
      <c r="H37" s="23"/>
      <c r="I37" s="23"/>
      <c r="J37" s="23"/>
      <c r="K37" s="23"/>
      <c r="L37" s="23"/>
      <c r="M37" s="23"/>
      <c r="N37" s="29"/>
      <c r="O37" s="12"/>
    </row>
    <row r="38" spans="2:19" s="1" customFormat="1" ht="16" customHeight="1">
      <c r="B38" s="27" t="s">
        <v>84</v>
      </c>
      <c r="C38" s="28"/>
      <c r="D38" s="23"/>
      <c r="E38" s="23"/>
      <c r="F38" s="23"/>
      <c r="G38" s="23"/>
      <c r="H38" s="23"/>
      <c r="I38" s="23"/>
      <c r="J38" s="23"/>
      <c r="K38" s="23"/>
      <c r="L38" s="23"/>
      <c r="M38" s="26"/>
      <c r="N38" s="23"/>
      <c r="O38" s="23"/>
    </row>
    <row r="39" spans="2:19" s="37" customFormat="1" ht="16" customHeight="1">
      <c r="B39" s="38" t="s">
        <v>85</v>
      </c>
      <c r="C39" s="51">
        <v>2655</v>
      </c>
      <c r="D39" s="51">
        <v>90983</v>
      </c>
      <c r="E39" s="51">
        <v>93865</v>
      </c>
      <c r="F39" s="51">
        <v>10467</v>
      </c>
      <c r="G39" s="53">
        <f t="shared" ref="G39:G44" si="6">SUM(C39:F39)</f>
        <v>197970</v>
      </c>
      <c r="H39" s="51">
        <v>35</v>
      </c>
      <c r="I39" s="51">
        <v>4350</v>
      </c>
      <c r="J39" s="53">
        <f>SUM(H39:I39)</f>
        <v>4385</v>
      </c>
      <c r="K39" s="41">
        <f>G39+J39</f>
        <v>202355</v>
      </c>
      <c r="M39" s="54">
        <v>202355</v>
      </c>
      <c r="N39" s="54">
        <f>M39-K39</f>
        <v>0</v>
      </c>
    </row>
    <row r="40" spans="2:19" s="37" customFormat="1" ht="16" customHeight="1">
      <c r="B40" s="38" t="s">
        <v>88</v>
      </c>
      <c r="C40" s="51">
        <v>27305</v>
      </c>
      <c r="D40" s="51">
        <v>26456</v>
      </c>
      <c r="E40" s="51">
        <v>14768</v>
      </c>
      <c r="F40" s="51">
        <v>2245</v>
      </c>
      <c r="G40" s="53">
        <f t="shared" si="6"/>
        <v>70774</v>
      </c>
      <c r="H40" s="51">
        <v>5676</v>
      </c>
      <c r="I40" s="51">
        <v>4970</v>
      </c>
      <c r="J40" s="53">
        <f>SUM(H40:I40)</f>
        <v>10646</v>
      </c>
      <c r="K40" s="41">
        <f>G40+J40</f>
        <v>81420</v>
      </c>
      <c r="M40" s="54">
        <v>81420</v>
      </c>
      <c r="N40" s="54">
        <f>M40-K40</f>
        <v>0</v>
      </c>
    </row>
    <row r="41" spans="2:19" s="37" customFormat="1" ht="16" customHeight="1">
      <c r="B41" s="38" t="s">
        <v>86</v>
      </c>
      <c r="C41" s="51">
        <v>129</v>
      </c>
      <c r="D41" s="51">
        <v>1658</v>
      </c>
      <c r="E41" s="51">
        <v>3835</v>
      </c>
      <c r="F41" s="51">
        <v>6306</v>
      </c>
      <c r="G41" s="53">
        <f t="shared" si="6"/>
        <v>11928</v>
      </c>
      <c r="H41" s="40"/>
      <c r="I41" s="40"/>
      <c r="J41" s="40"/>
      <c r="K41" s="41">
        <f>G41</f>
        <v>11928</v>
      </c>
    </row>
    <row r="42" spans="2:19" s="37" customFormat="1" ht="16" customHeight="1">
      <c r="B42" s="38" t="s">
        <v>62</v>
      </c>
      <c r="C42" s="51">
        <v>1124</v>
      </c>
      <c r="D42" s="51">
        <v>7446</v>
      </c>
      <c r="E42" s="51">
        <v>3424</v>
      </c>
      <c r="F42" s="51">
        <v>43</v>
      </c>
      <c r="G42" s="53">
        <f t="shared" si="6"/>
        <v>12037</v>
      </c>
      <c r="H42" s="40"/>
      <c r="I42" s="40"/>
      <c r="J42" s="40"/>
      <c r="K42" s="41">
        <f>G42</f>
        <v>12037</v>
      </c>
    </row>
    <row r="43" spans="2:19" s="37" customFormat="1" ht="16" customHeight="1">
      <c r="B43" s="38" t="s">
        <v>63</v>
      </c>
      <c r="C43" s="51">
        <v>437</v>
      </c>
      <c r="D43" s="51">
        <v>7993</v>
      </c>
      <c r="E43" s="51">
        <v>8291</v>
      </c>
      <c r="F43" s="51">
        <v>18066</v>
      </c>
      <c r="G43" s="53">
        <f t="shared" si="6"/>
        <v>34787</v>
      </c>
      <c r="H43" s="40"/>
      <c r="I43" s="40"/>
      <c r="J43" s="40"/>
      <c r="K43" s="41">
        <f>G43</f>
        <v>34787</v>
      </c>
      <c r="M43" s="30" t="str">
        <f>IF(OR(SUM(C43:E43)&gt;P13, F43&gt;F13), "FAIL", "PASS")</f>
        <v>PASS</v>
      </c>
      <c r="N43" s="25"/>
    </row>
    <row r="44" spans="2:19" s="37" customFormat="1" ht="16" customHeight="1">
      <c r="B44" s="38" t="s">
        <v>64</v>
      </c>
      <c r="C44" s="51">
        <v>0</v>
      </c>
      <c r="D44" s="51">
        <v>1064</v>
      </c>
      <c r="E44" s="51">
        <v>496</v>
      </c>
      <c r="F44" s="51">
        <v>0</v>
      </c>
      <c r="G44" s="53">
        <f t="shared" si="6"/>
        <v>1560</v>
      </c>
      <c r="H44" s="40"/>
      <c r="I44" s="40"/>
      <c r="J44" s="40"/>
      <c r="K44" s="41">
        <f>G44</f>
        <v>1560</v>
      </c>
      <c r="M44" s="62"/>
    </row>
    <row r="45" spans="2:19" s="1" customFormat="1" ht="6" customHeight="1">
      <c r="B45" s="24"/>
      <c r="C45" s="23"/>
      <c r="D45" s="23"/>
      <c r="E45" s="23"/>
      <c r="F45" s="23"/>
      <c r="G45" s="23"/>
      <c r="H45" s="23"/>
      <c r="I45" s="23"/>
      <c r="J45" s="23"/>
      <c r="K45" s="23"/>
      <c r="L45" s="23"/>
      <c r="M45" s="23"/>
      <c r="N45" s="29"/>
      <c r="O45" s="12"/>
    </row>
    <row r="46" spans="2:19" s="1" customFormat="1" ht="16" customHeight="1">
      <c r="B46" s="27" t="s">
        <v>45</v>
      </c>
      <c r="C46" s="28"/>
      <c r="D46" s="23"/>
      <c r="E46" s="23"/>
      <c r="F46" s="23"/>
      <c r="G46" s="23"/>
      <c r="H46" s="23"/>
      <c r="I46" s="23"/>
      <c r="J46" s="23"/>
      <c r="K46" s="23"/>
      <c r="L46" s="23"/>
      <c r="M46" s="26"/>
      <c r="N46" s="23"/>
      <c r="O46" s="23"/>
    </row>
    <row r="47" spans="2:19" s="37" customFormat="1" ht="16" customHeight="1">
      <c r="B47" s="38" t="s">
        <v>62</v>
      </c>
      <c r="C47" s="51">
        <v>0</v>
      </c>
      <c r="D47" s="51">
        <v>-1746</v>
      </c>
      <c r="E47" s="51">
        <v>-2129</v>
      </c>
      <c r="F47" s="51">
        <v>0</v>
      </c>
      <c r="G47" s="53">
        <f>SUM(C47:F47)</f>
        <v>-3875</v>
      </c>
      <c r="H47" s="40"/>
      <c r="I47" s="40"/>
      <c r="J47" s="40"/>
      <c r="K47" s="41">
        <f>G47</f>
        <v>-3875</v>
      </c>
      <c r="M47" s="30" t="s">
        <v>142</v>
      </c>
      <c r="N47" s="25"/>
    </row>
    <row r="48" spans="2:19" s="1" customFormat="1" ht="6" customHeight="1">
      <c r="B48" s="24"/>
      <c r="C48" s="23"/>
      <c r="D48" s="23"/>
      <c r="E48" s="23"/>
      <c r="F48" s="23"/>
      <c r="G48" s="23"/>
      <c r="H48" s="23"/>
      <c r="I48" s="23"/>
      <c r="J48" s="23"/>
      <c r="K48" s="23"/>
      <c r="L48" s="23"/>
      <c r="M48" s="23"/>
      <c r="N48" s="29"/>
      <c r="O48" s="12"/>
    </row>
    <row r="49" spans="2:20" s="1" customFormat="1" ht="16" customHeight="1">
      <c r="B49" s="27" t="s">
        <v>65</v>
      </c>
      <c r="C49" s="28"/>
      <c r="D49" s="23"/>
      <c r="E49" s="23"/>
      <c r="F49" s="23"/>
      <c r="G49" s="23"/>
      <c r="H49" s="23"/>
      <c r="I49" s="23"/>
      <c r="J49" s="23"/>
      <c r="K49" s="23"/>
      <c r="L49" s="23"/>
      <c r="M49" s="26"/>
      <c r="N49" s="23"/>
      <c r="O49" s="23"/>
    </row>
    <row r="50" spans="2:20" s="37" customFormat="1" ht="16" customHeight="1">
      <c r="B50" s="38" t="s">
        <v>66</v>
      </c>
      <c r="C50" s="51">
        <v>0</v>
      </c>
      <c r="D50" s="51">
        <v>8184</v>
      </c>
      <c r="E50" s="51">
        <v>3815</v>
      </c>
      <c r="F50" s="51">
        <v>0</v>
      </c>
      <c r="G50" s="53">
        <f>SUM(C50:F50)</f>
        <v>11999</v>
      </c>
      <c r="H50" s="40"/>
      <c r="I50" s="40"/>
      <c r="J50" s="40"/>
      <c r="K50" s="41">
        <f>G50</f>
        <v>11999</v>
      </c>
      <c r="M50" s="30" t="str">
        <f>IF(AND(G44&gt;0, G50=0), "FAIL", "PASS")</f>
        <v>PASS</v>
      </c>
    </row>
    <row r="51" spans="2:20" s="37" customFormat="1" ht="16" customHeight="1">
      <c r="B51" s="46" t="s">
        <v>72</v>
      </c>
      <c r="C51" s="63" t="e">
        <f>(C44*1000)/C50</f>
        <v>#DIV/0!</v>
      </c>
      <c r="D51" s="63">
        <f>(D44*1000)/D50</f>
        <v>130.00977517106548</v>
      </c>
      <c r="E51" s="63">
        <f>(E44*1000)/E50</f>
        <v>130.01310615989516</v>
      </c>
      <c r="F51" s="63" t="e">
        <f>(F44*1000)/F50</f>
        <v>#DIV/0!</v>
      </c>
      <c r="G51" s="64">
        <f>(G44*1000)/G50</f>
        <v>130.01083423618635</v>
      </c>
      <c r="H51" s="40"/>
      <c r="I51" s="40"/>
      <c r="J51" s="40"/>
      <c r="K51" s="66">
        <f>(K44*1000)/K50</f>
        <v>130.01083423618635</v>
      </c>
    </row>
    <row r="52" spans="2:20" s="37" customFormat="1" ht="16" customHeight="1">
      <c r="B52" s="38" t="s">
        <v>67</v>
      </c>
      <c r="C52" s="51">
        <v>395370</v>
      </c>
      <c r="D52" s="51">
        <v>1716707</v>
      </c>
      <c r="E52" s="51">
        <v>207808</v>
      </c>
      <c r="F52" s="51">
        <v>21601</v>
      </c>
      <c r="G52" s="53">
        <f>SUM(C52:F52)</f>
        <v>2341486</v>
      </c>
      <c r="H52" s="40"/>
      <c r="I52" s="40"/>
      <c r="J52" s="40"/>
      <c r="K52" s="41">
        <f>G52</f>
        <v>2341486</v>
      </c>
    </row>
    <row r="53" spans="2:20" s="37" customFormat="1" ht="16" customHeight="1">
      <c r="B53" s="38" t="s">
        <v>87</v>
      </c>
      <c r="C53" s="51">
        <v>0</v>
      </c>
      <c r="D53" s="51">
        <v>787149</v>
      </c>
      <c r="E53" s="51">
        <v>1234133</v>
      </c>
      <c r="F53" s="51">
        <v>3</v>
      </c>
      <c r="G53" s="53">
        <f>SUM(C53:F53)</f>
        <v>2021285</v>
      </c>
      <c r="H53" s="40"/>
      <c r="I53" s="40"/>
      <c r="J53" s="40"/>
      <c r="K53" s="41">
        <f>G53</f>
        <v>2021285</v>
      </c>
    </row>
    <row r="54" spans="2:20" s="37" customFormat="1" ht="16" customHeight="1">
      <c r="B54" s="52" t="s">
        <v>68</v>
      </c>
      <c r="C54" s="53">
        <f>SUM(C52:C53)</f>
        <v>395370</v>
      </c>
      <c r="D54" s="53">
        <f>SUM(D52:D53)</f>
        <v>2503856</v>
      </c>
      <c r="E54" s="53">
        <f>SUM(E52:E53)</f>
        <v>1441941</v>
      </c>
      <c r="F54" s="53">
        <f>SUM(F52:F53)</f>
        <v>21604</v>
      </c>
      <c r="G54" s="53">
        <f>SUM(G52:G53)</f>
        <v>4362771</v>
      </c>
      <c r="H54" s="40"/>
      <c r="I54" s="40"/>
      <c r="J54" s="40"/>
      <c r="K54" s="41">
        <f>SUM(K52:K53)</f>
        <v>4362771</v>
      </c>
      <c r="M54" s="30" t="str">
        <f>IF(AND(G42&gt;0, G54=0), "FAIL", "PASS")</f>
        <v>PASS</v>
      </c>
    </row>
    <row r="55" spans="2:20" s="37" customFormat="1" ht="16" customHeight="1">
      <c r="B55" s="46" t="s">
        <v>73</v>
      </c>
      <c r="C55" s="63">
        <f>(C42*1000)/C54</f>
        <v>2.8429066444090347</v>
      </c>
      <c r="D55" s="63">
        <f>(D42*1000)/D54</f>
        <v>2.9738131905349188</v>
      </c>
      <c r="E55" s="63">
        <f>(E42*1000)/E54</f>
        <v>2.3745770458014577</v>
      </c>
      <c r="F55" s="63">
        <f>(F42*1000)/F54</f>
        <v>1.9903721533049434</v>
      </c>
      <c r="G55" s="64">
        <f>(G42*1000)/G54</f>
        <v>2.7590263160729731</v>
      </c>
      <c r="H55" s="40"/>
      <c r="I55" s="40"/>
      <c r="J55" s="40"/>
      <c r="K55" s="66">
        <f>(K42*1000)/K54</f>
        <v>2.7590263160729731</v>
      </c>
    </row>
    <row r="56" spans="2:20" s="37" customFormat="1" ht="12.75" customHeight="1"/>
    <row r="57" spans="2:20" s="13" customFormat="1" ht="18" customHeight="1">
      <c r="B57" s="14" t="s">
        <v>8</v>
      </c>
      <c r="C57" s="15"/>
      <c r="D57" s="15"/>
      <c r="F57" s="15"/>
      <c r="M57" s="15"/>
      <c r="N57" s="15"/>
      <c r="P57" s="15"/>
      <c r="Q57" s="15"/>
      <c r="T57" s="15"/>
    </row>
    <row r="58" spans="2:20" s="10" customFormat="1" ht="16" customHeight="1">
      <c r="B58" s="91" t="s">
        <v>170</v>
      </c>
      <c r="C58" s="91"/>
      <c r="D58" s="91"/>
      <c r="E58" s="91"/>
      <c r="F58" s="91"/>
      <c r="G58" s="91"/>
      <c r="H58" s="91"/>
      <c r="I58" s="91"/>
      <c r="J58" s="91"/>
      <c r="K58" s="91"/>
      <c r="L58" s="48"/>
      <c r="M58" s="49"/>
      <c r="N58" s="49"/>
      <c r="O58" s="49"/>
      <c r="P58" s="49"/>
      <c r="Q58" s="49"/>
      <c r="S58" s="49"/>
      <c r="T58" s="49"/>
    </row>
    <row r="59" spans="2:20" s="10" customFormat="1" ht="16" customHeight="1">
      <c r="B59" s="91"/>
      <c r="C59" s="91"/>
      <c r="D59" s="91"/>
      <c r="E59" s="91"/>
      <c r="F59" s="91"/>
      <c r="G59" s="91"/>
      <c r="H59" s="91"/>
      <c r="I59" s="91"/>
      <c r="J59" s="91"/>
      <c r="K59" s="91"/>
      <c r="L59" s="49"/>
      <c r="M59" s="49"/>
      <c r="N59" s="49"/>
      <c r="O59" s="49"/>
      <c r="P59" s="49"/>
      <c r="Q59" s="49"/>
      <c r="S59" s="49"/>
      <c r="T59" s="49"/>
    </row>
    <row r="60" spans="2:20" s="10" customFormat="1" ht="16" customHeight="1">
      <c r="B60" s="91"/>
      <c r="C60" s="91"/>
      <c r="D60" s="91"/>
      <c r="E60" s="91"/>
      <c r="F60" s="91"/>
      <c r="G60" s="91"/>
      <c r="H60" s="91"/>
      <c r="I60" s="91"/>
      <c r="J60" s="91"/>
      <c r="K60" s="91"/>
      <c r="L60" s="49"/>
      <c r="M60" s="49"/>
      <c r="N60" s="49"/>
      <c r="O60" s="49"/>
      <c r="P60" s="49"/>
      <c r="Q60" s="49"/>
      <c r="S60" s="49"/>
      <c r="T60" s="49"/>
    </row>
    <row r="61" spans="2:20" s="10" customFormat="1" ht="16" customHeight="1">
      <c r="B61" s="91"/>
      <c r="C61" s="91"/>
      <c r="D61" s="91"/>
      <c r="E61" s="91"/>
      <c r="F61" s="91"/>
      <c r="G61" s="91"/>
      <c r="H61" s="91"/>
      <c r="I61" s="91"/>
      <c r="J61" s="91"/>
      <c r="K61" s="91"/>
      <c r="L61" s="49"/>
      <c r="M61" s="49"/>
      <c r="N61" s="49"/>
      <c r="O61" s="49"/>
      <c r="P61" s="49"/>
      <c r="Q61" s="49"/>
      <c r="S61" s="49"/>
      <c r="T61" s="49"/>
    </row>
    <row r="62" spans="2:20" s="10" customFormat="1" ht="16" customHeight="1">
      <c r="B62" s="91"/>
      <c r="C62" s="91"/>
      <c r="D62" s="91"/>
      <c r="E62" s="91"/>
      <c r="F62" s="91"/>
      <c r="G62" s="91"/>
      <c r="H62" s="91"/>
      <c r="I62" s="91"/>
      <c r="J62" s="91"/>
      <c r="K62" s="91"/>
      <c r="L62" s="49"/>
      <c r="M62" s="49"/>
      <c r="N62" s="49"/>
      <c r="O62" s="49"/>
      <c r="P62" s="49"/>
      <c r="Q62" s="49"/>
      <c r="S62" s="49"/>
      <c r="T62" s="49"/>
    </row>
    <row r="63" spans="2:20" s="10" customFormat="1" ht="16" customHeight="1">
      <c r="B63" s="91"/>
      <c r="C63" s="91"/>
      <c r="D63" s="91"/>
      <c r="E63" s="91"/>
      <c r="F63" s="91"/>
      <c r="G63" s="91"/>
      <c r="H63" s="91"/>
      <c r="I63" s="91"/>
      <c r="J63" s="91"/>
      <c r="K63" s="91"/>
      <c r="L63" s="49"/>
      <c r="M63" s="49"/>
      <c r="N63" s="49"/>
      <c r="O63" s="49"/>
      <c r="P63" s="49"/>
      <c r="Q63" s="49"/>
      <c r="S63" s="49"/>
      <c r="T63" s="49"/>
    </row>
    <row r="64" spans="2:20" s="10" customFormat="1" ht="16" customHeight="1">
      <c r="B64" s="91"/>
      <c r="C64" s="91"/>
      <c r="D64" s="91"/>
      <c r="E64" s="91"/>
      <c r="F64" s="91"/>
      <c r="G64" s="91"/>
      <c r="H64" s="91"/>
      <c r="I64" s="91"/>
      <c r="J64" s="91"/>
      <c r="K64" s="91"/>
      <c r="L64" s="49"/>
      <c r="M64" s="49"/>
      <c r="N64" s="49"/>
      <c r="O64" s="49"/>
      <c r="P64" s="49"/>
      <c r="Q64" s="49"/>
      <c r="S64" s="49"/>
      <c r="T64" s="49"/>
    </row>
    <row r="65" spans="2:20" s="10" customFormat="1" ht="16" customHeight="1">
      <c r="B65" s="91"/>
      <c r="C65" s="91"/>
      <c r="D65" s="91"/>
      <c r="E65" s="91"/>
      <c r="F65" s="91"/>
      <c r="G65" s="91"/>
      <c r="H65" s="91"/>
      <c r="I65" s="91"/>
      <c r="J65" s="91"/>
      <c r="K65" s="91"/>
      <c r="L65" s="49"/>
      <c r="M65" s="49"/>
      <c r="N65" s="49"/>
      <c r="O65" s="49"/>
      <c r="P65" s="49"/>
      <c r="Q65" s="49"/>
      <c r="S65" s="49"/>
      <c r="T65" s="49"/>
    </row>
    <row r="66" spans="2:20" s="10" customFormat="1" ht="16" customHeight="1">
      <c r="B66" s="91"/>
      <c r="C66" s="91"/>
      <c r="D66" s="91"/>
      <c r="E66" s="91"/>
      <c r="F66" s="91"/>
      <c r="G66" s="91"/>
      <c r="H66" s="91"/>
      <c r="I66" s="91"/>
      <c r="J66" s="91"/>
      <c r="K66" s="91"/>
      <c r="L66" s="49"/>
      <c r="M66" s="49"/>
      <c r="N66" s="49"/>
      <c r="O66" s="49"/>
      <c r="P66" s="49"/>
      <c r="Q66" s="49"/>
      <c r="S66" s="49"/>
      <c r="T66" s="49"/>
    </row>
    <row r="67" spans="2:20" s="10" customFormat="1" ht="16" customHeight="1">
      <c r="B67" s="91"/>
      <c r="C67" s="91"/>
      <c r="D67" s="91"/>
      <c r="E67" s="91"/>
      <c r="F67" s="91"/>
      <c r="G67" s="91"/>
      <c r="H67" s="91"/>
      <c r="I67" s="91"/>
      <c r="J67" s="91"/>
      <c r="K67" s="91"/>
      <c r="L67" s="49"/>
      <c r="M67" s="49"/>
      <c r="N67" s="49"/>
      <c r="O67" s="49"/>
      <c r="P67" s="49"/>
      <c r="Q67" s="49"/>
      <c r="S67" s="49"/>
      <c r="T67" s="49"/>
    </row>
    <row r="68" spans="2:20" s="10" customFormat="1" ht="16" customHeight="1">
      <c r="B68" s="91"/>
      <c r="C68" s="91"/>
      <c r="D68" s="91"/>
      <c r="E68" s="91"/>
      <c r="F68" s="91"/>
      <c r="G68" s="91"/>
      <c r="H68" s="91"/>
      <c r="I68" s="91"/>
      <c r="J68" s="91"/>
      <c r="K68" s="91"/>
      <c r="L68" s="49"/>
      <c r="M68" s="49"/>
      <c r="N68" s="49"/>
      <c r="O68" s="49"/>
      <c r="P68" s="49"/>
      <c r="Q68" s="49"/>
      <c r="S68" s="49"/>
      <c r="T68" s="49"/>
    </row>
    <row r="69" spans="2:20" s="10" customFormat="1" ht="16" customHeight="1">
      <c r="B69" s="91"/>
      <c r="C69" s="91"/>
      <c r="D69" s="91"/>
      <c r="E69" s="91"/>
      <c r="F69" s="91"/>
      <c r="G69" s="91"/>
      <c r="H69" s="91"/>
      <c r="I69" s="91"/>
      <c r="J69" s="91"/>
      <c r="K69" s="91"/>
      <c r="L69" s="48"/>
      <c r="M69" s="49"/>
      <c r="N69" s="49"/>
      <c r="O69" s="49"/>
      <c r="P69" s="49"/>
      <c r="Q69" s="49"/>
      <c r="S69" s="49"/>
      <c r="T69" s="49"/>
    </row>
    <row r="70" spans="2:20">
      <c r="N70" s="50"/>
      <c r="P70" s="50"/>
      <c r="T70" s="50"/>
    </row>
  </sheetData>
  <mergeCells count="13">
    <mergeCell ref="R6:R7"/>
    <mergeCell ref="T6:T7"/>
    <mergeCell ref="C1:D1"/>
    <mergeCell ref="C3:D3"/>
    <mergeCell ref="F3:G3"/>
    <mergeCell ref="C6:G6"/>
    <mergeCell ref="H6:J6"/>
    <mergeCell ref="K6:K7"/>
    <mergeCell ref="B58:K69"/>
    <mergeCell ref="M6:M7"/>
    <mergeCell ref="N6:N7"/>
    <mergeCell ref="P6:P7"/>
    <mergeCell ref="Q6:Q7"/>
  </mergeCells>
  <conditionalFormatting sqref="C3:E3">
    <cfRule type="expression" dxfId="31" priority="2">
      <formula>$E$3&lt;&gt;0</formula>
    </cfRule>
  </conditionalFormatting>
  <conditionalFormatting sqref="C29:K29 P29:R29">
    <cfRule type="expression" dxfId="30" priority="5">
      <formula>AND(ABS(C13-C29)&gt;500, ABS((C13-C29)/C29)&gt;0.1)</formula>
    </cfRule>
  </conditionalFormatting>
  <conditionalFormatting sqref="C30:K30 P30:R30">
    <cfRule type="expression" dxfId="29" priority="6">
      <formula>AND(ABS(C22-C30)&gt;500, ABS((C22-C30)/C30)&gt;0.1)</formula>
    </cfRule>
  </conditionalFormatting>
  <conditionalFormatting sqref="C31:K31 P31:R31">
    <cfRule type="expression" dxfId="28" priority="7">
      <formula>AND(ABS(C26-C31)&gt;500, ABS((C26-C31)/C31)&gt;0.1)</formula>
    </cfRule>
  </conditionalFormatting>
  <conditionalFormatting sqref="M9:N9 M11:N13 M18:N18 M20:N22 M26:N26 M39:N40">
    <cfRule type="expression" dxfId="27" priority="4">
      <formula>$N9&lt;&gt;0</formula>
    </cfRule>
  </conditionalFormatting>
  <conditionalFormatting sqref="M6:N7">
    <cfRule type="expression" dxfId="26" priority="3">
      <formula>SUM($N$9:$N$40)&lt;&gt;0</formula>
    </cfRule>
  </conditionalFormatting>
  <conditionalFormatting sqref="T9 T11:T12 T18 T20:T21 M36 M43 M47 M50 M54">
    <cfRule type="cellIs" dxfId="25" priority="8" operator="equal">
      <formula>"FAIL"</formula>
    </cfRule>
  </conditionalFormatting>
  <conditionalFormatting sqref="C9:F9 H9:I9 P9:Q9 C11:F12 H11:I12 P11:Q12 C18:F18 C20:F21 H18:I18 H20:I21 P18:Q18 P20:Q21 C36:E36 C39:F44 H39:I40 C47:F47 C50:F50 C52:F53">
    <cfRule type="expression" dxfId="24" priority="1">
      <formula>VLOOKUP($B$3,#REF!, 7, FALSE)="No"</formula>
    </cfRule>
  </conditionalFormatting>
  <dataValidations count="4">
    <dataValidation type="list" allowBlank="1" showInputMessage="1" showErrorMessage="1" sqref="H3" xr:uid="{00000000-0002-0000-1F00-000000000000}">
      <formula1>#REF!</formula1>
    </dataValidation>
    <dataValidation type="whole" errorStyle="warning" operator="greaterThanOrEqual" allowBlank="1" showErrorMessage="1" errorTitle="WARNING" error="This figure must be entered as a positive whole number. Please ensure the figure you have entered is correct." sqref="C50:F50 C52:F53" xr:uid="{00000000-0002-0000-1F00-000001000000}">
      <formula1>0</formula1>
    </dataValidation>
    <dataValidation type="whole" errorStyle="warning" operator="lessThanOrEqual" allowBlank="1" showErrorMessage="1" errorTitle="WARNING: Check signage" error="Income must be entered as a negative whole number. Please ensure that the figure you have entered is correct." sqref="C11:F11 H11:I11 P11:Q11 C18:F18 H18:I18 P18:Q18 C20:F21 H20:I21 P20:Q21 C47:F47" xr:uid="{00000000-0002-0000-1F00-000002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F9 H9:I9 P9:Q9 C12:F12 H12:I12 P12:Q12 C36:E36 C39:F44 H39:I40" xr:uid="{00000000-0002-0000-1F00-000003000000}">
      <formula1>0</formula1>
    </dataValidation>
  </dataValidations>
  <pageMargins left="0.7" right="0.7" top="0.75" bottom="0.75" header="0.3" footer="0.3"/>
  <pageSetup paperSize="9" scale="53" fitToHeight="0" orientation="landscape" r:id="rId1"/>
  <rowBreaks count="1" manualBreakCount="1">
    <brk id="56" max="19"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tabColor rgb="FF8DB4E2"/>
    <pageSetUpPr fitToPage="1"/>
  </sheetPr>
  <dimension ref="B1:V70"/>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4" customWidth="1"/>
    <col min="2" max="2" width="53.453125" style="34" customWidth="1"/>
    <col min="3" max="4" width="13.453125" style="34" customWidth="1"/>
    <col min="5" max="5" width="12.81640625" style="34" customWidth="1"/>
    <col min="6" max="6" width="10.7265625" style="34" customWidth="1"/>
    <col min="7" max="7" width="11.1796875" style="34" customWidth="1"/>
    <col min="8" max="9" width="12.453125" style="34" customWidth="1"/>
    <col min="10" max="10" width="13" style="34" customWidth="1"/>
    <col min="11" max="11" width="13.26953125" style="34" customWidth="1"/>
    <col min="12" max="12" width="3.26953125" style="34" customWidth="1"/>
    <col min="13" max="14" width="10.81640625" style="34" customWidth="1"/>
    <col min="15" max="15" width="3.26953125" style="34" customWidth="1"/>
    <col min="16" max="17" width="11.1796875" style="34" customWidth="1"/>
    <col min="18" max="18" width="10" style="34" customWidth="1"/>
    <col min="19" max="19" width="3.26953125" style="34" customWidth="1"/>
    <col min="20" max="20" width="10.81640625" style="34" customWidth="1"/>
    <col min="21" max="16384" width="9.1796875" style="34"/>
  </cols>
  <sheetData>
    <row r="1" spans="2:20" s="1" customFormat="1" ht="20.149999999999999" customHeight="1">
      <c r="B1" s="2" t="s">
        <v>0</v>
      </c>
      <c r="C1" s="99"/>
      <c r="D1" s="99"/>
      <c r="F1" s="11"/>
      <c r="G1" s="11"/>
      <c r="H1" s="11"/>
      <c r="I1" s="11"/>
      <c r="J1" s="11"/>
    </row>
    <row r="2" spans="2:20" s="1" customFormat="1" ht="20.149999999999999" customHeight="1">
      <c r="B2" s="2" t="s">
        <v>89</v>
      </c>
    </row>
    <row r="3" spans="2:20" s="1" customFormat="1" ht="20.149999999999999" customHeight="1">
      <c r="B3" s="3" t="s">
        <v>40</v>
      </c>
      <c r="C3" s="100" t="s">
        <v>1</v>
      </c>
      <c r="D3" s="100"/>
      <c r="E3" s="4">
        <f>COUNT(N9:N40)-COUNTIF(N9:N40,"=0")+COUNTIF(T9:T21,"FAIL")+COUNTIF(M36:M54,"FAIL")</f>
        <v>0</v>
      </c>
      <c r="F3" s="101" t="s">
        <v>2</v>
      </c>
      <c r="G3" s="101"/>
      <c r="H3" s="5" t="s">
        <v>3</v>
      </c>
    </row>
    <row r="4" spans="2:20" s="6" customFormat="1" ht="12.75" customHeight="1">
      <c r="B4" s="7"/>
      <c r="C4" s="8"/>
      <c r="K4" s="9"/>
      <c r="L4" s="9"/>
      <c r="O4" s="9"/>
      <c r="P4" s="9"/>
      <c r="Q4" s="9"/>
      <c r="S4" s="9"/>
    </row>
    <row r="5" spans="2:20" s="6" customFormat="1" ht="12.75" customHeight="1">
      <c r="B5" s="7"/>
      <c r="C5" s="8"/>
      <c r="K5" s="9" t="s">
        <v>4</v>
      </c>
      <c r="L5" s="9"/>
      <c r="O5" s="9"/>
      <c r="P5" s="9"/>
      <c r="Q5" s="9"/>
      <c r="S5" s="9"/>
    </row>
    <row r="6" spans="2:20" ht="18" customHeight="1">
      <c r="B6" s="32" t="s">
        <v>12</v>
      </c>
      <c r="C6" s="102" t="s">
        <v>47</v>
      </c>
      <c r="D6" s="103"/>
      <c r="E6" s="103"/>
      <c r="F6" s="103"/>
      <c r="G6" s="104"/>
      <c r="H6" s="105" t="s">
        <v>48</v>
      </c>
      <c r="I6" s="106"/>
      <c r="J6" s="107"/>
      <c r="K6" s="97" t="s">
        <v>49</v>
      </c>
      <c r="L6" s="33"/>
      <c r="M6" s="92" t="s">
        <v>43</v>
      </c>
      <c r="N6" s="92" t="s">
        <v>5</v>
      </c>
      <c r="O6" s="33"/>
      <c r="P6" s="93" t="s">
        <v>59</v>
      </c>
      <c r="Q6" s="95" t="s">
        <v>60</v>
      </c>
      <c r="R6" s="97" t="s">
        <v>54</v>
      </c>
      <c r="S6" s="33"/>
      <c r="T6" s="92" t="s">
        <v>61</v>
      </c>
    </row>
    <row r="7" spans="2:20" ht="51" customHeight="1">
      <c r="B7" s="35" t="s">
        <v>13</v>
      </c>
      <c r="C7" s="68" t="s">
        <v>50</v>
      </c>
      <c r="D7" s="68" t="s">
        <v>51</v>
      </c>
      <c r="E7" s="68" t="s">
        <v>52</v>
      </c>
      <c r="F7" s="68" t="s">
        <v>53</v>
      </c>
      <c r="G7" s="67" t="s">
        <v>54</v>
      </c>
      <c r="H7" s="68" t="s">
        <v>55</v>
      </c>
      <c r="I7" s="68" t="s">
        <v>56</v>
      </c>
      <c r="J7" s="67" t="s">
        <v>57</v>
      </c>
      <c r="K7" s="108"/>
      <c r="L7" s="33"/>
      <c r="M7" s="92"/>
      <c r="N7" s="92"/>
      <c r="O7" s="33"/>
      <c r="P7" s="94"/>
      <c r="Q7" s="96"/>
      <c r="R7" s="98"/>
      <c r="S7" s="33"/>
      <c r="T7" s="92"/>
    </row>
    <row r="8" spans="2:20" s="37" customFormat="1" ht="16" customHeight="1">
      <c r="B8" s="36" t="s">
        <v>46</v>
      </c>
    </row>
    <row r="9" spans="2:20" s="37" customFormat="1" ht="16" customHeight="1">
      <c r="B9" s="38" t="s">
        <v>44</v>
      </c>
      <c r="C9" s="51">
        <v>483</v>
      </c>
      <c r="D9" s="51">
        <v>1389</v>
      </c>
      <c r="E9" s="51">
        <v>1586</v>
      </c>
      <c r="F9" s="51">
        <v>259</v>
      </c>
      <c r="G9" s="53">
        <f>SUM(C9:F9)</f>
        <v>3717</v>
      </c>
      <c r="H9" s="51">
        <v>168</v>
      </c>
      <c r="I9" s="51">
        <v>0</v>
      </c>
      <c r="J9" s="53">
        <f>SUM(H9:I9)</f>
        <v>168</v>
      </c>
      <c r="K9" s="41">
        <f>SUM(G9,J9)</f>
        <v>3885</v>
      </c>
      <c r="M9" s="54">
        <v>3885</v>
      </c>
      <c r="N9" s="54">
        <f>M9-K9</f>
        <v>0</v>
      </c>
      <c r="P9" s="51">
        <v>0</v>
      </c>
      <c r="Q9" s="51">
        <v>3717</v>
      </c>
      <c r="R9" s="41">
        <f>SUM(P9:Q9)</f>
        <v>3717</v>
      </c>
      <c r="T9" s="57" t="str">
        <f>IF(R9=G9, "PASS", "FAIL")</f>
        <v>PASS</v>
      </c>
    </row>
    <row r="10" spans="2:20" s="37" customFormat="1" ht="16" customHeight="1">
      <c r="B10" s="38" t="s">
        <v>83</v>
      </c>
      <c r="C10" s="40"/>
      <c r="D10" s="40"/>
      <c r="E10" s="40"/>
      <c r="F10" s="40"/>
      <c r="G10" s="40"/>
      <c r="H10" s="40"/>
      <c r="I10" s="40"/>
      <c r="J10" s="40"/>
      <c r="K10" s="40"/>
      <c r="M10" s="55"/>
      <c r="N10" s="56"/>
      <c r="P10" s="40"/>
      <c r="Q10" s="40"/>
      <c r="R10" s="39"/>
      <c r="T10" s="60"/>
    </row>
    <row r="11" spans="2:20" s="37" customFormat="1" ht="16" customHeight="1">
      <c r="B11" s="38" t="s">
        <v>79</v>
      </c>
      <c r="C11" s="51">
        <v>0</v>
      </c>
      <c r="D11" s="51">
        <v>0</v>
      </c>
      <c r="E11" s="51">
        <v>0</v>
      </c>
      <c r="F11" s="51">
        <v>0</v>
      </c>
      <c r="G11" s="53">
        <f>SUM(C11:F11)</f>
        <v>0</v>
      </c>
      <c r="H11" s="51">
        <v>0</v>
      </c>
      <c r="I11" s="51">
        <v>0</v>
      </c>
      <c r="J11" s="53">
        <f>SUM(H11:I11)</f>
        <v>0</v>
      </c>
      <c r="K11" s="41">
        <f>SUM(G11,J11)</f>
        <v>0</v>
      </c>
      <c r="M11" s="54">
        <v>0</v>
      </c>
      <c r="N11" s="54">
        <f>M11-K11</f>
        <v>0</v>
      </c>
      <c r="P11" s="51">
        <v>0</v>
      </c>
      <c r="Q11" s="51">
        <v>0</v>
      </c>
      <c r="R11" s="41">
        <f>SUM(P11:Q11)</f>
        <v>0</v>
      </c>
      <c r="T11" s="57" t="str">
        <f>IF(R11=G11, "PASS", "FAIL")</f>
        <v>PASS</v>
      </c>
    </row>
    <row r="12" spans="2:20" s="37" customFormat="1" ht="16" customHeight="1">
      <c r="B12" s="38" t="s">
        <v>80</v>
      </c>
      <c r="C12" s="51">
        <v>15564</v>
      </c>
      <c r="D12" s="51">
        <v>36959</v>
      </c>
      <c r="E12" s="51">
        <v>43417</v>
      </c>
      <c r="F12" s="51">
        <v>14115</v>
      </c>
      <c r="G12" s="53">
        <f>SUM(C12:F12)</f>
        <v>110055</v>
      </c>
      <c r="H12" s="51">
        <v>2602</v>
      </c>
      <c r="I12" s="51">
        <v>0</v>
      </c>
      <c r="J12" s="53">
        <f>SUM(H12:I12)</f>
        <v>2602</v>
      </c>
      <c r="K12" s="41">
        <f>SUM(G12,J12)</f>
        <v>112657</v>
      </c>
      <c r="M12" s="54">
        <f>M13-SUM(M9,M11)</f>
        <v>112657</v>
      </c>
      <c r="N12" s="54">
        <f>M12-K12</f>
        <v>0</v>
      </c>
      <c r="P12" s="51">
        <v>61219</v>
      </c>
      <c r="Q12" s="51">
        <v>48836</v>
      </c>
      <c r="R12" s="41">
        <f>SUM(P12:Q12)</f>
        <v>110055</v>
      </c>
      <c r="T12" s="57" t="str">
        <f>IF(R12=G12, "PASS", "FAIL")</f>
        <v>PASS</v>
      </c>
    </row>
    <row r="13" spans="2:20" s="37" customFormat="1" ht="16" customHeight="1">
      <c r="B13" s="42" t="s">
        <v>6</v>
      </c>
      <c r="C13" s="41">
        <f t="shared" ref="C13:K13" si="0">SUM(C9,C11:C12)</f>
        <v>16047</v>
      </c>
      <c r="D13" s="41">
        <f t="shared" si="0"/>
        <v>38348</v>
      </c>
      <c r="E13" s="41">
        <f t="shared" si="0"/>
        <v>45003</v>
      </c>
      <c r="F13" s="41">
        <f t="shared" si="0"/>
        <v>14374</v>
      </c>
      <c r="G13" s="41">
        <f t="shared" si="0"/>
        <v>113772</v>
      </c>
      <c r="H13" s="41">
        <f t="shared" si="0"/>
        <v>2770</v>
      </c>
      <c r="I13" s="41">
        <f t="shared" si="0"/>
        <v>0</v>
      </c>
      <c r="J13" s="41">
        <f t="shared" si="0"/>
        <v>2770</v>
      </c>
      <c r="K13" s="41">
        <f t="shared" si="0"/>
        <v>116542</v>
      </c>
      <c r="M13" s="45">
        <v>116542</v>
      </c>
      <c r="N13" s="45">
        <f>M13-K13</f>
        <v>0</v>
      </c>
      <c r="P13" s="41">
        <f>SUM(P9,P11:P12)</f>
        <v>61219</v>
      </c>
      <c r="Q13" s="41">
        <f>SUM(Q9,Q11:Q12)</f>
        <v>52553</v>
      </c>
      <c r="R13" s="41">
        <f>SUM(R9,R11:R12)</f>
        <v>113772</v>
      </c>
    </row>
    <row r="14" spans="2:20" s="37" customFormat="1" ht="12.75" customHeight="1"/>
    <row r="15" spans="2:20" s="37" customFormat="1" ht="16" customHeight="1">
      <c r="B15" s="42" t="s">
        <v>81</v>
      </c>
      <c r="C15" s="41">
        <f t="shared" ref="C15:K15" si="1">C13+C18</f>
        <v>16024</v>
      </c>
      <c r="D15" s="41">
        <f t="shared" si="1"/>
        <v>38254</v>
      </c>
      <c r="E15" s="41">
        <f t="shared" si="1"/>
        <v>44622</v>
      </c>
      <c r="F15" s="41">
        <f t="shared" si="1"/>
        <v>14214</v>
      </c>
      <c r="G15" s="41">
        <f t="shared" si="1"/>
        <v>113114</v>
      </c>
      <c r="H15" s="41">
        <f t="shared" si="1"/>
        <v>2593</v>
      </c>
      <c r="I15" s="41">
        <f t="shared" si="1"/>
        <v>0</v>
      </c>
      <c r="J15" s="41">
        <f t="shared" si="1"/>
        <v>2593</v>
      </c>
      <c r="K15" s="41">
        <f t="shared" si="1"/>
        <v>115707</v>
      </c>
      <c r="P15" s="41">
        <f>P13+P18</f>
        <v>60728</v>
      </c>
      <c r="Q15" s="41">
        <f>Q13+Q18</f>
        <v>52386</v>
      </c>
      <c r="R15" s="41">
        <f>R13+R18</f>
        <v>113114</v>
      </c>
    </row>
    <row r="16" spans="2:20" s="37" customFormat="1" ht="12.75" customHeight="1"/>
    <row r="17" spans="2:22" s="37" customFormat="1" ht="16" customHeight="1">
      <c r="B17" s="36" t="s">
        <v>45</v>
      </c>
    </row>
    <row r="18" spans="2:22" s="37" customFormat="1" ht="16" customHeight="1">
      <c r="B18" s="38" t="s">
        <v>76</v>
      </c>
      <c r="C18" s="51">
        <v>-23</v>
      </c>
      <c r="D18" s="51">
        <v>-94</v>
      </c>
      <c r="E18" s="51">
        <v>-381</v>
      </c>
      <c r="F18" s="51">
        <v>-160</v>
      </c>
      <c r="G18" s="53">
        <f>SUM(C18:F18)</f>
        <v>-658</v>
      </c>
      <c r="H18" s="51">
        <v>-177</v>
      </c>
      <c r="I18" s="51">
        <v>0</v>
      </c>
      <c r="J18" s="53">
        <f>SUM(H18:I18)</f>
        <v>-177</v>
      </c>
      <c r="K18" s="41">
        <f>SUM(G18,J18)</f>
        <v>-835</v>
      </c>
      <c r="M18" s="54">
        <v>-835</v>
      </c>
      <c r="N18" s="54">
        <f>M18-K18</f>
        <v>0</v>
      </c>
      <c r="P18" s="51">
        <v>-491</v>
      </c>
      <c r="Q18" s="51">
        <v>-167</v>
      </c>
      <c r="R18" s="41">
        <f>SUM(P18:Q18)</f>
        <v>-658</v>
      </c>
      <c r="T18" s="57" t="str">
        <f>IF(R18=G18, "PASS", "FAIL")</f>
        <v>PASS</v>
      </c>
    </row>
    <row r="19" spans="2:22" s="37" customFormat="1" ht="16" customHeight="1">
      <c r="B19" s="65" t="s">
        <v>77</v>
      </c>
      <c r="C19" s="40"/>
      <c r="D19" s="40"/>
      <c r="E19" s="40"/>
      <c r="F19" s="40"/>
      <c r="G19" s="40"/>
      <c r="H19" s="40"/>
      <c r="I19" s="40"/>
      <c r="J19" s="40"/>
      <c r="K19" s="39"/>
      <c r="M19" s="55"/>
      <c r="N19" s="55"/>
      <c r="P19" s="40"/>
      <c r="Q19" s="40"/>
      <c r="R19" s="39"/>
      <c r="T19" s="61"/>
    </row>
    <row r="20" spans="2:22" s="37" customFormat="1" ht="16" customHeight="1">
      <c r="B20" s="38" t="s">
        <v>70</v>
      </c>
      <c r="C20" s="51">
        <v>0</v>
      </c>
      <c r="D20" s="51">
        <v>0</v>
      </c>
      <c r="E20" s="51">
        <v>0</v>
      </c>
      <c r="F20" s="51">
        <v>0</v>
      </c>
      <c r="G20" s="53">
        <f>SUM(C20:F20)</f>
        <v>0</v>
      </c>
      <c r="H20" s="51">
        <v>0</v>
      </c>
      <c r="I20" s="51">
        <v>0</v>
      </c>
      <c r="J20" s="53">
        <f>SUM(H20:I20)</f>
        <v>0</v>
      </c>
      <c r="K20" s="41">
        <f>SUM(G20,J20)</f>
        <v>0</v>
      </c>
      <c r="M20" s="54">
        <v>0</v>
      </c>
      <c r="N20" s="54">
        <f>M20-K20</f>
        <v>0</v>
      </c>
      <c r="P20" s="51">
        <v>0</v>
      </c>
      <c r="Q20" s="51">
        <v>0</v>
      </c>
      <c r="R20" s="41">
        <f>SUM(P20:Q20)</f>
        <v>0</v>
      </c>
      <c r="T20" s="57" t="str">
        <f>IF(R20=G20, "PASS", "FAIL")</f>
        <v>PASS</v>
      </c>
    </row>
    <row r="21" spans="2:22" s="37" customFormat="1" ht="16" customHeight="1">
      <c r="B21" s="38" t="s">
        <v>82</v>
      </c>
      <c r="C21" s="51">
        <v>-6841</v>
      </c>
      <c r="D21" s="51">
        <v>-2351</v>
      </c>
      <c r="E21" s="51">
        <v>-2384</v>
      </c>
      <c r="F21" s="51">
        <v>-2423</v>
      </c>
      <c r="G21" s="53">
        <f>SUM(C21:F21)</f>
        <v>-13999</v>
      </c>
      <c r="H21" s="51">
        <v>-171</v>
      </c>
      <c r="I21" s="51">
        <v>0</v>
      </c>
      <c r="J21" s="53">
        <f>SUM(H21:I21)</f>
        <v>-171</v>
      </c>
      <c r="K21" s="41">
        <f>SUM(G21,J21)</f>
        <v>-14170</v>
      </c>
      <c r="M21" s="54">
        <f>M22-M18-M20</f>
        <v>-14170</v>
      </c>
      <c r="N21" s="54">
        <f>M21-K21</f>
        <v>0</v>
      </c>
      <c r="P21" s="51">
        <v>-3340</v>
      </c>
      <c r="Q21" s="51">
        <v>-10659</v>
      </c>
      <c r="R21" s="41">
        <f>SUM(P21:Q21)</f>
        <v>-13999</v>
      </c>
      <c r="T21" s="57" t="str">
        <f>IF(R21=G21, "PASS", "FAIL")</f>
        <v>PASS</v>
      </c>
    </row>
    <row r="22" spans="2:22" s="37" customFormat="1" ht="16" customHeight="1">
      <c r="B22" s="42" t="s">
        <v>9</v>
      </c>
      <c r="C22" s="41">
        <f t="shared" ref="C22:K22" si="2">SUM(C18,C20:C21)</f>
        <v>-6864</v>
      </c>
      <c r="D22" s="41">
        <f t="shared" si="2"/>
        <v>-2445</v>
      </c>
      <c r="E22" s="41">
        <f t="shared" si="2"/>
        <v>-2765</v>
      </c>
      <c r="F22" s="41">
        <f t="shared" si="2"/>
        <v>-2583</v>
      </c>
      <c r="G22" s="41">
        <f t="shared" si="2"/>
        <v>-14657</v>
      </c>
      <c r="H22" s="41">
        <f t="shared" si="2"/>
        <v>-348</v>
      </c>
      <c r="I22" s="41">
        <f t="shared" si="2"/>
        <v>0</v>
      </c>
      <c r="J22" s="41">
        <f t="shared" si="2"/>
        <v>-348</v>
      </c>
      <c r="K22" s="41">
        <f t="shared" si="2"/>
        <v>-15005</v>
      </c>
      <c r="M22" s="45">
        <v>-15005</v>
      </c>
      <c r="N22" s="45">
        <f>M22-K22</f>
        <v>0</v>
      </c>
      <c r="P22" s="41">
        <f>SUM(P18,P20:P21)</f>
        <v>-3831</v>
      </c>
      <c r="Q22" s="41">
        <f>SUM(Q18,Q20:Q21)</f>
        <v>-10826</v>
      </c>
      <c r="R22" s="41">
        <f>SUM(R18,R20:R21)</f>
        <v>-14657</v>
      </c>
    </row>
    <row r="23" spans="2:22" s="37" customFormat="1" ht="12.75" customHeight="1"/>
    <row r="24" spans="2:22" s="37" customFormat="1" ht="16" customHeight="1">
      <c r="B24" s="42" t="s">
        <v>78</v>
      </c>
      <c r="C24" s="41">
        <f t="shared" ref="C24:K24" si="3">C22-C18</f>
        <v>-6841</v>
      </c>
      <c r="D24" s="41">
        <f t="shared" si="3"/>
        <v>-2351</v>
      </c>
      <c r="E24" s="41">
        <f t="shared" si="3"/>
        <v>-2384</v>
      </c>
      <c r="F24" s="41">
        <f t="shared" si="3"/>
        <v>-2423</v>
      </c>
      <c r="G24" s="41">
        <f t="shared" si="3"/>
        <v>-13999</v>
      </c>
      <c r="H24" s="41">
        <f t="shared" si="3"/>
        <v>-171</v>
      </c>
      <c r="I24" s="41">
        <f t="shared" si="3"/>
        <v>0</v>
      </c>
      <c r="J24" s="41">
        <f t="shared" si="3"/>
        <v>-171</v>
      </c>
      <c r="K24" s="41">
        <f t="shared" si="3"/>
        <v>-14170</v>
      </c>
      <c r="P24" s="41">
        <f>P22-P18</f>
        <v>-3340</v>
      </c>
      <c r="Q24" s="41">
        <f>Q22-Q18</f>
        <v>-10659</v>
      </c>
      <c r="R24" s="41">
        <f>R22-R18</f>
        <v>-13999</v>
      </c>
    </row>
    <row r="25" spans="2:22" s="37" customFormat="1" ht="12.75" customHeight="1"/>
    <row r="26" spans="2:22" s="37" customFormat="1" ht="16" customHeight="1">
      <c r="B26" s="43" t="s">
        <v>7</v>
      </c>
      <c r="C26" s="44">
        <f t="shared" ref="C26:K26" si="4">C13+C22</f>
        <v>9183</v>
      </c>
      <c r="D26" s="44">
        <f t="shared" si="4"/>
        <v>35903</v>
      </c>
      <c r="E26" s="44">
        <f t="shared" si="4"/>
        <v>42238</v>
      </c>
      <c r="F26" s="44">
        <f t="shared" si="4"/>
        <v>11791</v>
      </c>
      <c r="G26" s="44">
        <f t="shared" si="4"/>
        <v>99115</v>
      </c>
      <c r="H26" s="44">
        <f t="shared" si="4"/>
        <v>2422</v>
      </c>
      <c r="I26" s="44">
        <f t="shared" si="4"/>
        <v>0</v>
      </c>
      <c r="J26" s="44">
        <f t="shared" si="4"/>
        <v>2422</v>
      </c>
      <c r="K26" s="44">
        <f t="shared" si="4"/>
        <v>101537</v>
      </c>
      <c r="M26" s="45">
        <v>101537</v>
      </c>
      <c r="N26" s="45">
        <f>M26-K26</f>
        <v>0</v>
      </c>
      <c r="P26" s="44">
        <f>P13+P22</f>
        <v>57388</v>
      </c>
      <c r="Q26" s="44">
        <f>Q13+Q22</f>
        <v>41727</v>
      </c>
      <c r="R26" s="44">
        <f>R13+R22</f>
        <v>99115</v>
      </c>
    </row>
    <row r="27" spans="2:22" s="37" customFormat="1" ht="12.75" customHeight="1"/>
    <row r="28" spans="2:22" s="37" customFormat="1" ht="16" customHeight="1">
      <c r="B28" s="34" t="s">
        <v>58</v>
      </c>
    </row>
    <row r="29" spans="2:22" s="37" customFormat="1" ht="16" customHeight="1">
      <c r="B29" s="46" t="s">
        <v>90</v>
      </c>
      <c r="C29" s="47">
        <v>11448</v>
      </c>
      <c r="D29" s="47">
        <v>35687</v>
      </c>
      <c r="E29" s="47">
        <v>41772</v>
      </c>
      <c r="F29" s="47">
        <v>12463</v>
      </c>
      <c r="G29" s="47">
        <v>101370</v>
      </c>
      <c r="H29" s="47">
        <v>3070</v>
      </c>
      <c r="I29" s="47">
        <v>45</v>
      </c>
      <c r="J29" s="47">
        <v>3115</v>
      </c>
      <c r="K29" s="47">
        <v>104485</v>
      </c>
      <c r="P29" s="47">
        <v>57166</v>
      </c>
      <c r="Q29" s="47">
        <v>44204</v>
      </c>
      <c r="R29" s="47">
        <v>101370</v>
      </c>
    </row>
    <row r="30" spans="2:22" s="37" customFormat="1" ht="16" customHeight="1">
      <c r="B30" s="46" t="s">
        <v>91</v>
      </c>
      <c r="C30" s="47">
        <v>-2127</v>
      </c>
      <c r="D30" s="47">
        <v>-2477</v>
      </c>
      <c r="E30" s="47">
        <v>-2194</v>
      </c>
      <c r="F30" s="47">
        <v>-2072</v>
      </c>
      <c r="G30" s="47">
        <v>-8870</v>
      </c>
      <c r="H30" s="47">
        <v>-339</v>
      </c>
      <c r="I30" s="47">
        <v>0</v>
      </c>
      <c r="J30" s="47">
        <v>-339</v>
      </c>
      <c r="K30" s="47">
        <v>-9209</v>
      </c>
      <c r="P30" s="47">
        <v>-3132</v>
      </c>
      <c r="Q30" s="47">
        <v>-5738</v>
      </c>
      <c r="R30" s="47">
        <v>-8870</v>
      </c>
    </row>
    <row r="31" spans="2:22" s="37" customFormat="1" ht="16" customHeight="1">
      <c r="B31" s="46" t="s">
        <v>92</v>
      </c>
      <c r="C31" s="47">
        <v>9321</v>
      </c>
      <c r="D31" s="47">
        <v>33210</v>
      </c>
      <c r="E31" s="47">
        <v>39578</v>
      </c>
      <c r="F31" s="47">
        <v>10391</v>
      </c>
      <c r="G31" s="47">
        <v>92500</v>
      </c>
      <c r="H31" s="47">
        <v>2731</v>
      </c>
      <c r="I31" s="47">
        <v>45</v>
      </c>
      <c r="J31" s="47">
        <v>2776</v>
      </c>
      <c r="K31" s="47">
        <v>95276</v>
      </c>
      <c r="P31" s="47">
        <v>54034</v>
      </c>
      <c r="Q31" s="47">
        <v>38466</v>
      </c>
      <c r="R31" s="47">
        <v>92500</v>
      </c>
    </row>
    <row r="32" spans="2:22" s="1" customFormat="1" ht="12.75" customHeight="1">
      <c r="B32" s="16"/>
      <c r="C32" s="31">
        <v>2</v>
      </c>
      <c r="D32" s="31">
        <f t="shared" ref="D32:K32" si="5">C32+1</f>
        <v>3</v>
      </c>
      <c r="E32" s="31">
        <f t="shared" si="5"/>
        <v>4</v>
      </c>
      <c r="F32" s="31">
        <f t="shared" si="5"/>
        <v>5</v>
      </c>
      <c r="G32" s="31">
        <f t="shared" si="5"/>
        <v>6</v>
      </c>
      <c r="H32" s="31">
        <f t="shared" si="5"/>
        <v>7</v>
      </c>
      <c r="I32" s="31">
        <f t="shared" si="5"/>
        <v>8</v>
      </c>
      <c r="J32" s="31">
        <f t="shared" si="5"/>
        <v>9</v>
      </c>
      <c r="K32" s="31">
        <f t="shared" si="5"/>
        <v>10</v>
      </c>
      <c r="L32" s="17"/>
      <c r="M32" s="18"/>
      <c r="N32" s="19"/>
      <c r="O32" s="17"/>
      <c r="P32" s="31">
        <v>12</v>
      </c>
      <c r="Q32" s="31">
        <f>P32+1</f>
        <v>13</v>
      </c>
      <c r="R32" s="31">
        <f>Q32+1</f>
        <v>14</v>
      </c>
      <c r="S32" s="17"/>
      <c r="T32" s="20"/>
      <c r="U32" s="21"/>
      <c r="V32" s="21"/>
    </row>
    <row r="33" spans="2:19" s="1" customFormat="1" ht="18" customHeight="1">
      <c r="B33" s="22" t="s">
        <v>69</v>
      </c>
      <c r="C33" s="23"/>
      <c r="D33" s="23"/>
      <c r="E33" s="23"/>
      <c r="F33" s="23"/>
      <c r="G33" s="23"/>
      <c r="H33" s="23"/>
      <c r="I33" s="23"/>
      <c r="J33" s="23"/>
      <c r="K33" s="23"/>
      <c r="L33" s="23"/>
      <c r="O33" s="23"/>
      <c r="P33" s="23"/>
      <c r="Q33" s="23"/>
      <c r="R33" s="23"/>
      <c r="S33" s="23"/>
    </row>
    <row r="34" spans="2:19" s="1" customFormat="1" ht="6" customHeight="1">
      <c r="B34" s="24"/>
      <c r="C34" s="23"/>
      <c r="D34" s="23"/>
      <c r="E34" s="23"/>
      <c r="F34" s="23"/>
      <c r="G34" s="23"/>
      <c r="H34" s="23"/>
      <c r="I34" s="23"/>
      <c r="J34" s="23"/>
      <c r="K34" s="23"/>
      <c r="L34" s="23"/>
      <c r="M34" s="23"/>
      <c r="N34" s="29"/>
      <c r="O34" s="12"/>
    </row>
    <row r="35" spans="2:19" s="1" customFormat="1" ht="16" customHeight="1">
      <c r="B35" s="27" t="s">
        <v>71</v>
      </c>
      <c r="C35" s="28"/>
      <c r="D35" s="23"/>
      <c r="E35" s="23"/>
      <c r="F35" s="23"/>
      <c r="G35" s="23"/>
      <c r="H35" s="23"/>
      <c r="I35" s="23"/>
      <c r="J35" s="23"/>
      <c r="K35" s="23"/>
      <c r="L35" s="23"/>
      <c r="M35" s="26"/>
      <c r="N35" s="23"/>
      <c r="O35" s="23"/>
    </row>
    <row r="36" spans="2:19" s="37" customFormat="1" ht="16" customHeight="1">
      <c r="B36" s="38" t="s">
        <v>71</v>
      </c>
      <c r="C36" s="51">
        <v>78</v>
      </c>
      <c r="D36" s="51">
        <v>229</v>
      </c>
      <c r="E36" s="51">
        <v>232</v>
      </c>
      <c r="F36" s="40"/>
      <c r="G36" s="40"/>
      <c r="H36" s="40"/>
      <c r="I36" s="40"/>
      <c r="J36" s="40"/>
      <c r="K36" s="40"/>
      <c r="M36" s="57" t="s">
        <v>142</v>
      </c>
    </row>
    <row r="37" spans="2:19" s="1" customFormat="1" ht="6" customHeight="1">
      <c r="B37" s="24"/>
      <c r="C37" s="23"/>
      <c r="D37" s="23"/>
      <c r="E37" s="23"/>
      <c r="F37" s="23"/>
      <c r="G37" s="23"/>
      <c r="H37" s="23"/>
      <c r="I37" s="23"/>
      <c r="J37" s="23"/>
      <c r="K37" s="23"/>
      <c r="L37" s="23"/>
      <c r="M37" s="23"/>
      <c r="N37" s="29"/>
      <c r="O37" s="12"/>
    </row>
    <row r="38" spans="2:19" s="1" customFormat="1" ht="16" customHeight="1">
      <c r="B38" s="27" t="s">
        <v>84</v>
      </c>
      <c r="C38" s="28"/>
      <c r="D38" s="23"/>
      <c r="E38" s="23"/>
      <c r="F38" s="23"/>
      <c r="G38" s="23"/>
      <c r="H38" s="23"/>
      <c r="I38" s="23"/>
      <c r="J38" s="23"/>
      <c r="K38" s="23"/>
      <c r="L38" s="23"/>
      <c r="M38" s="26"/>
      <c r="N38" s="23"/>
      <c r="O38" s="23"/>
    </row>
    <row r="39" spans="2:19" s="37" customFormat="1" ht="16" customHeight="1">
      <c r="B39" s="38" t="s">
        <v>85</v>
      </c>
      <c r="C39" s="51">
        <v>797</v>
      </c>
      <c r="D39" s="51">
        <v>24414</v>
      </c>
      <c r="E39" s="51">
        <v>25836</v>
      </c>
      <c r="F39" s="51">
        <v>5122</v>
      </c>
      <c r="G39" s="53">
        <f t="shared" ref="G39:G44" si="6">SUM(C39:F39)</f>
        <v>56169</v>
      </c>
      <c r="H39" s="51">
        <v>97</v>
      </c>
      <c r="I39" s="51">
        <v>0</v>
      </c>
      <c r="J39" s="53">
        <f>SUM(H39:I39)</f>
        <v>97</v>
      </c>
      <c r="K39" s="41">
        <f>G39+J39</f>
        <v>56266</v>
      </c>
      <c r="M39" s="54">
        <v>56266</v>
      </c>
      <c r="N39" s="54">
        <f>M39-K39</f>
        <v>0</v>
      </c>
    </row>
    <row r="40" spans="2:19" s="37" customFormat="1" ht="16" customHeight="1">
      <c r="B40" s="38" t="s">
        <v>88</v>
      </c>
      <c r="C40" s="51">
        <v>11389</v>
      </c>
      <c r="D40" s="51">
        <v>6254</v>
      </c>
      <c r="E40" s="51">
        <v>4368</v>
      </c>
      <c r="F40" s="51">
        <v>3038</v>
      </c>
      <c r="G40" s="53">
        <f t="shared" si="6"/>
        <v>25049</v>
      </c>
      <c r="H40" s="51">
        <v>1614</v>
      </c>
      <c r="I40" s="51">
        <v>0</v>
      </c>
      <c r="J40" s="53">
        <f>SUM(H40:I40)</f>
        <v>1614</v>
      </c>
      <c r="K40" s="41">
        <f>G40+J40</f>
        <v>26663</v>
      </c>
      <c r="M40" s="54">
        <v>26663</v>
      </c>
      <c r="N40" s="54">
        <f>M40-K40</f>
        <v>0</v>
      </c>
    </row>
    <row r="41" spans="2:19" s="37" customFormat="1" ht="16" customHeight="1">
      <c r="B41" s="38" t="s">
        <v>86</v>
      </c>
      <c r="C41" s="51">
        <v>44</v>
      </c>
      <c r="D41" s="51">
        <v>491</v>
      </c>
      <c r="E41" s="51">
        <v>1355</v>
      </c>
      <c r="F41" s="51">
        <v>1041</v>
      </c>
      <c r="G41" s="53">
        <f t="shared" si="6"/>
        <v>2931</v>
      </c>
      <c r="H41" s="40"/>
      <c r="I41" s="40"/>
      <c r="J41" s="40"/>
      <c r="K41" s="41">
        <f>G41</f>
        <v>2931</v>
      </c>
    </row>
    <row r="42" spans="2:19" s="37" customFormat="1" ht="16" customHeight="1">
      <c r="B42" s="38" t="s">
        <v>62</v>
      </c>
      <c r="C42" s="51">
        <v>86</v>
      </c>
      <c r="D42" s="51">
        <v>1765</v>
      </c>
      <c r="E42" s="51">
        <v>1334</v>
      </c>
      <c r="F42" s="51">
        <v>0</v>
      </c>
      <c r="G42" s="53">
        <f t="shared" si="6"/>
        <v>3185</v>
      </c>
      <c r="H42" s="40"/>
      <c r="I42" s="40"/>
      <c r="J42" s="40"/>
      <c r="K42" s="41">
        <f>G42</f>
        <v>3185</v>
      </c>
    </row>
    <row r="43" spans="2:19" s="37" customFormat="1" ht="16" customHeight="1">
      <c r="B43" s="38" t="s">
        <v>63</v>
      </c>
      <c r="C43" s="51">
        <v>73</v>
      </c>
      <c r="D43" s="51">
        <v>1240</v>
      </c>
      <c r="E43" s="51">
        <v>2357</v>
      </c>
      <c r="F43" s="51">
        <v>7413</v>
      </c>
      <c r="G43" s="53">
        <f t="shared" si="6"/>
        <v>11083</v>
      </c>
      <c r="H43" s="40"/>
      <c r="I43" s="40"/>
      <c r="J43" s="40"/>
      <c r="K43" s="41">
        <f>G43</f>
        <v>11083</v>
      </c>
      <c r="M43" s="30" t="str">
        <f>IF(OR(SUM(C43:E43)&gt;P13, F43&gt;F13), "FAIL", "PASS")</f>
        <v>PASS</v>
      </c>
      <c r="N43" s="25"/>
    </row>
    <row r="44" spans="2:19" s="37" customFormat="1" ht="16" customHeight="1">
      <c r="B44" s="38" t="s">
        <v>64</v>
      </c>
      <c r="C44" s="51">
        <v>0</v>
      </c>
      <c r="D44" s="51">
        <v>147</v>
      </c>
      <c r="E44" s="51">
        <v>90</v>
      </c>
      <c r="F44" s="51">
        <v>0</v>
      </c>
      <c r="G44" s="53">
        <f t="shared" si="6"/>
        <v>237</v>
      </c>
      <c r="H44" s="40"/>
      <c r="I44" s="40"/>
      <c r="J44" s="40"/>
      <c r="K44" s="41">
        <f>G44</f>
        <v>237</v>
      </c>
      <c r="M44" s="62"/>
    </row>
    <row r="45" spans="2:19" s="1" customFormat="1" ht="6" customHeight="1">
      <c r="B45" s="24"/>
      <c r="C45" s="23"/>
      <c r="D45" s="23"/>
      <c r="E45" s="23"/>
      <c r="F45" s="23"/>
      <c r="G45" s="23"/>
      <c r="H45" s="23"/>
      <c r="I45" s="23"/>
      <c r="J45" s="23"/>
      <c r="K45" s="23"/>
      <c r="L45" s="23"/>
      <c r="M45" s="23"/>
      <c r="N45" s="29"/>
      <c r="O45" s="12"/>
    </row>
    <row r="46" spans="2:19" s="1" customFormat="1" ht="16" customHeight="1">
      <c r="B46" s="27" t="s">
        <v>45</v>
      </c>
      <c r="C46" s="28"/>
      <c r="D46" s="23"/>
      <c r="E46" s="23"/>
      <c r="F46" s="23"/>
      <c r="G46" s="23"/>
      <c r="H46" s="23"/>
      <c r="I46" s="23"/>
      <c r="J46" s="23"/>
      <c r="K46" s="23"/>
      <c r="L46" s="23"/>
      <c r="M46" s="26"/>
      <c r="N46" s="23"/>
      <c r="O46" s="23"/>
    </row>
    <row r="47" spans="2:19" s="37" customFormat="1" ht="16" customHeight="1">
      <c r="B47" s="38" t="s">
        <v>62</v>
      </c>
      <c r="C47" s="51">
        <v>-6</v>
      </c>
      <c r="D47" s="51">
        <v>-429</v>
      </c>
      <c r="E47" s="51">
        <v>-954</v>
      </c>
      <c r="F47" s="51">
        <v>0</v>
      </c>
      <c r="G47" s="53">
        <f>SUM(C47:F47)</f>
        <v>-1389</v>
      </c>
      <c r="H47" s="40"/>
      <c r="I47" s="40"/>
      <c r="J47" s="40"/>
      <c r="K47" s="41">
        <f>G47</f>
        <v>-1389</v>
      </c>
      <c r="M47" s="30" t="s">
        <v>142</v>
      </c>
      <c r="N47" s="25"/>
    </row>
    <row r="48" spans="2:19" s="1" customFormat="1" ht="6" customHeight="1">
      <c r="B48" s="24"/>
      <c r="C48" s="23"/>
      <c r="D48" s="23"/>
      <c r="E48" s="23"/>
      <c r="F48" s="23"/>
      <c r="G48" s="23"/>
      <c r="H48" s="23"/>
      <c r="I48" s="23"/>
      <c r="J48" s="23"/>
      <c r="K48" s="23"/>
      <c r="L48" s="23"/>
      <c r="M48" s="23"/>
      <c r="N48" s="29"/>
      <c r="O48" s="12"/>
    </row>
    <row r="49" spans="2:20" s="1" customFormat="1" ht="16" customHeight="1">
      <c r="B49" s="27" t="s">
        <v>65</v>
      </c>
      <c r="C49" s="28"/>
      <c r="D49" s="23"/>
      <c r="E49" s="23"/>
      <c r="F49" s="23"/>
      <c r="G49" s="23"/>
      <c r="H49" s="23"/>
      <c r="I49" s="23"/>
      <c r="J49" s="23"/>
      <c r="K49" s="23"/>
      <c r="L49" s="23"/>
      <c r="M49" s="26"/>
      <c r="N49" s="23"/>
      <c r="O49" s="23"/>
    </row>
    <row r="50" spans="2:20" s="37" customFormat="1" ht="16" customHeight="1">
      <c r="B50" s="38" t="s">
        <v>66</v>
      </c>
      <c r="C50" s="51">
        <v>0</v>
      </c>
      <c r="D50" s="51">
        <v>1128</v>
      </c>
      <c r="E50" s="51">
        <v>692</v>
      </c>
      <c r="F50" s="51">
        <v>0</v>
      </c>
      <c r="G50" s="53">
        <f>SUM(C50:F50)</f>
        <v>1820</v>
      </c>
      <c r="H50" s="40"/>
      <c r="I50" s="40"/>
      <c r="J50" s="40"/>
      <c r="K50" s="41">
        <f>G50</f>
        <v>1820</v>
      </c>
      <c r="M50" s="30" t="str">
        <f>IF(AND(G44&gt;0, G50=0), "FAIL", "PASS")</f>
        <v>PASS</v>
      </c>
    </row>
    <row r="51" spans="2:20" s="37" customFormat="1" ht="16" customHeight="1">
      <c r="B51" s="46" t="s">
        <v>72</v>
      </c>
      <c r="C51" s="63" t="e">
        <f>(C44*1000)/C50</f>
        <v>#DIV/0!</v>
      </c>
      <c r="D51" s="63">
        <f>(D44*1000)/D50</f>
        <v>130.31914893617022</v>
      </c>
      <c r="E51" s="63">
        <f>(E44*1000)/E50</f>
        <v>130.05780346820808</v>
      </c>
      <c r="F51" s="63" t="e">
        <f>(F44*1000)/F50</f>
        <v>#DIV/0!</v>
      </c>
      <c r="G51" s="64">
        <f>(G44*1000)/G50</f>
        <v>130.21978021978023</v>
      </c>
      <c r="H51" s="40"/>
      <c r="I51" s="40"/>
      <c r="J51" s="40"/>
      <c r="K51" s="66">
        <f>(K44*1000)/K50</f>
        <v>130.21978021978023</v>
      </c>
    </row>
    <row r="52" spans="2:20" s="37" customFormat="1" ht="16" customHeight="1">
      <c r="B52" s="38" t="s">
        <v>67</v>
      </c>
      <c r="C52" s="51">
        <v>9222</v>
      </c>
      <c r="D52" s="51">
        <v>383909</v>
      </c>
      <c r="E52" s="51">
        <v>63887</v>
      </c>
      <c r="F52" s="51">
        <v>4560</v>
      </c>
      <c r="G52" s="53">
        <f>SUM(C52:F52)</f>
        <v>461578</v>
      </c>
      <c r="H52" s="40"/>
      <c r="I52" s="40"/>
      <c r="J52" s="40"/>
      <c r="K52" s="41">
        <f>G52</f>
        <v>461578</v>
      </c>
    </row>
    <row r="53" spans="2:20" s="37" customFormat="1" ht="16" customHeight="1">
      <c r="B53" s="38" t="s">
        <v>87</v>
      </c>
      <c r="C53" s="51">
        <v>4844</v>
      </c>
      <c r="D53" s="51">
        <v>188341</v>
      </c>
      <c r="E53" s="51">
        <v>481871</v>
      </c>
      <c r="F53" s="51">
        <v>1772</v>
      </c>
      <c r="G53" s="53">
        <f>SUM(C53:F53)</f>
        <v>676828</v>
      </c>
      <c r="H53" s="40"/>
      <c r="I53" s="40"/>
      <c r="J53" s="40"/>
      <c r="K53" s="41">
        <f>G53</f>
        <v>676828</v>
      </c>
    </row>
    <row r="54" spans="2:20" s="37" customFormat="1" ht="16" customHeight="1">
      <c r="B54" s="52" t="s">
        <v>68</v>
      </c>
      <c r="C54" s="53">
        <f>SUM(C52:C53)</f>
        <v>14066</v>
      </c>
      <c r="D54" s="53">
        <f>SUM(D52:D53)</f>
        <v>572250</v>
      </c>
      <c r="E54" s="53">
        <f>SUM(E52:E53)</f>
        <v>545758</v>
      </c>
      <c r="F54" s="53">
        <f>SUM(F52:F53)</f>
        <v>6332</v>
      </c>
      <c r="G54" s="53">
        <f>SUM(G52:G53)</f>
        <v>1138406</v>
      </c>
      <c r="H54" s="40"/>
      <c r="I54" s="40"/>
      <c r="J54" s="40"/>
      <c r="K54" s="41">
        <f>SUM(K52:K53)</f>
        <v>1138406</v>
      </c>
      <c r="M54" s="30" t="str">
        <f>IF(AND(G42&gt;0, G54=0), "FAIL", "PASS")</f>
        <v>PASS</v>
      </c>
    </row>
    <row r="55" spans="2:20" s="37" customFormat="1" ht="16" customHeight="1">
      <c r="B55" s="46" t="s">
        <v>73</v>
      </c>
      <c r="C55" s="63">
        <f>(C42*1000)/C54</f>
        <v>6.114033840466373</v>
      </c>
      <c r="D55" s="63">
        <f>(D42*1000)/D54</f>
        <v>3.0843162953254697</v>
      </c>
      <c r="E55" s="63">
        <f>(E42*1000)/E54</f>
        <v>2.4443068173073046</v>
      </c>
      <c r="F55" s="63">
        <f>(F42*1000)/F54</f>
        <v>0</v>
      </c>
      <c r="G55" s="64">
        <f>(G42*1000)/G54</f>
        <v>2.7977716210209715</v>
      </c>
      <c r="H55" s="40"/>
      <c r="I55" s="40"/>
      <c r="J55" s="40"/>
      <c r="K55" s="66">
        <f>(K42*1000)/K54</f>
        <v>2.7977716210209715</v>
      </c>
    </row>
    <row r="56" spans="2:20" s="37" customFormat="1" ht="12.75" customHeight="1"/>
    <row r="57" spans="2:20" s="13" customFormat="1" ht="18" customHeight="1">
      <c r="B57" s="14" t="s">
        <v>8</v>
      </c>
      <c r="C57" s="15"/>
      <c r="D57" s="15"/>
      <c r="F57" s="15"/>
      <c r="M57" s="15"/>
      <c r="N57" s="15"/>
      <c r="P57" s="15"/>
      <c r="Q57" s="15"/>
      <c r="T57" s="15"/>
    </row>
    <row r="58" spans="2:20" s="10" customFormat="1" ht="16" customHeight="1">
      <c r="B58" s="91" t="s">
        <v>171</v>
      </c>
      <c r="C58" s="91"/>
      <c r="D58" s="91"/>
      <c r="E58" s="91"/>
      <c r="F58" s="91"/>
      <c r="G58" s="91"/>
      <c r="H58" s="91"/>
      <c r="I58" s="91"/>
      <c r="J58" s="91"/>
      <c r="K58" s="91"/>
      <c r="L58" s="48"/>
      <c r="M58" s="49"/>
      <c r="N58" s="49"/>
      <c r="O58" s="49"/>
      <c r="P58" s="49"/>
      <c r="Q58" s="49"/>
      <c r="S58" s="49"/>
      <c r="T58" s="49"/>
    </row>
    <row r="59" spans="2:20" s="10" customFormat="1" ht="16" customHeight="1">
      <c r="B59" s="91"/>
      <c r="C59" s="91"/>
      <c r="D59" s="91"/>
      <c r="E59" s="91"/>
      <c r="F59" s="91"/>
      <c r="G59" s="91"/>
      <c r="H59" s="91"/>
      <c r="I59" s="91"/>
      <c r="J59" s="91"/>
      <c r="K59" s="91"/>
      <c r="L59" s="49"/>
      <c r="M59" s="49"/>
      <c r="N59" s="49"/>
      <c r="O59" s="49"/>
      <c r="P59" s="49"/>
      <c r="Q59" s="49"/>
      <c r="S59" s="49"/>
      <c r="T59" s="49"/>
    </row>
    <row r="60" spans="2:20" s="10" customFormat="1" ht="16" customHeight="1">
      <c r="B60" s="91"/>
      <c r="C60" s="91"/>
      <c r="D60" s="91"/>
      <c r="E60" s="91"/>
      <c r="F60" s="91"/>
      <c r="G60" s="91"/>
      <c r="H60" s="91"/>
      <c r="I60" s="91"/>
      <c r="J60" s="91"/>
      <c r="K60" s="91"/>
      <c r="L60" s="49"/>
      <c r="M60" s="49"/>
      <c r="N60" s="49"/>
      <c r="O60" s="49"/>
      <c r="P60" s="49"/>
      <c r="Q60" s="49"/>
      <c r="S60" s="49"/>
      <c r="T60" s="49"/>
    </row>
    <row r="61" spans="2:20" s="10" customFormat="1" ht="16" customHeight="1">
      <c r="B61" s="91"/>
      <c r="C61" s="91"/>
      <c r="D61" s="91"/>
      <c r="E61" s="91"/>
      <c r="F61" s="91"/>
      <c r="G61" s="91"/>
      <c r="H61" s="91"/>
      <c r="I61" s="91"/>
      <c r="J61" s="91"/>
      <c r="K61" s="91"/>
      <c r="L61" s="49"/>
      <c r="M61" s="49"/>
      <c r="N61" s="49"/>
      <c r="O61" s="49"/>
      <c r="P61" s="49"/>
      <c r="Q61" s="49"/>
      <c r="S61" s="49"/>
      <c r="T61" s="49"/>
    </row>
    <row r="62" spans="2:20" s="10" customFormat="1" ht="16" customHeight="1">
      <c r="B62" s="91"/>
      <c r="C62" s="91"/>
      <c r="D62" s="91"/>
      <c r="E62" s="91"/>
      <c r="F62" s="91"/>
      <c r="G62" s="91"/>
      <c r="H62" s="91"/>
      <c r="I62" s="91"/>
      <c r="J62" s="91"/>
      <c r="K62" s="91"/>
      <c r="L62" s="49"/>
      <c r="M62" s="49"/>
      <c r="N62" s="49"/>
      <c r="O62" s="49"/>
      <c r="P62" s="49"/>
      <c r="Q62" s="49"/>
      <c r="S62" s="49"/>
      <c r="T62" s="49"/>
    </row>
    <row r="63" spans="2:20" s="10" customFormat="1" ht="16" customHeight="1">
      <c r="B63" s="91"/>
      <c r="C63" s="91"/>
      <c r="D63" s="91"/>
      <c r="E63" s="91"/>
      <c r="F63" s="91"/>
      <c r="G63" s="91"/>
      <c r="H63" s="91"/>
      <c r="I63" s="91"/>
      <c r="J63" s="91"/>
      <c r="K63" s="91"/>
      <c r="L63" s="49"/>
      <c r="M63" s="49"/>
      <c r="N63" s="49"/>
      <c r="O63" s="49"/>
      <c r="P63" s="49"/>
      <c r="Q63" s="49"/>
      <c r="S63" s="49"/>
      <c r="T63" s="49"/>
    </row>
    <row r="64" spans="2:20" s="10" customFormat="1" ht="16" customHeight="1">
      <c r="B64" s="91"/>
      <c r="C64" s="91"/>
      <c r="D64" s="91"/>
      <c r="E64" s="91"/>
      <c r="F64" s="91"/>
      <c r="G64" s="91"/>
      <c r="H64" s="91"/>
      <c r="I64" s="91"/>
      <c r="J64" s="91"/>
      <c r="K64" s="91"/>
      <c r="L64" s="49"/>
      <c r="M64" s="49"/>
      <c r="N64" s="49"/>
      <c r="O64" s="49"/>
      <c r="P64" s="49"/>
      <c r="Q64" s="49"/>
      <c r="S64" s="49"/>
      <c r="T64" s="49"/>
    </row>
    <row r="65" spans="2:20" s="10" customFormat="1" ht="16" customHeight="1">
      <c r="B65" s="91"/>
      <c r="C65" s="91"/>
      <c r="D65" s="91"/>
      <c r="E65" s="91"/>
      <c r="F65" s="91"/>
      <c r="G65" s="91"/>
      <c r="H65" s="91"/>
      <c r="I65" s="91"/>
      <c r="J65" s="91"/>
      <c r="K65" s="91"/>
      <c r="L65" s="49"/>
      <c r="M65" s="49"/>
      <c r="N65" s="49"/>
      <c r="O65" s="49"/>
      <c r="P65" s="49"/>
      <c r="Q65" s="49"/>
      <c r="S65" s="49"/>
      <c r="T65" s="49"/>
    </row>
    <row r="66" spans="2:20" s="10" customFormat="1" ht="16" customHeight="1">
      <c r="B66" s="91"/>
      <c r="C66" s="91"/>
      <c r="D66" s="91"/>
      <c r="E66" s="91"/>
      <c r="F66" s="91"/>
      <c r="G66" s="91"/>
      <c r="H66" s="91"/>
      <c r="I66" s="91"/>
      <c r="J66" s="91"/>
      <c r="K66" s="91"/>
      <c r="L66" s="49"/>
      <c r="M66" s="49"/>
      <c r="N66" s="49"/>
      <c r="O66" s="49"/>
      <c r="P66" s="49"/>
      <c r="Q66" s="49"/>
      <c r="S66" s="49"/>
      <c r="T66" s="49"/>
    </row>
    <row r="67" spans="2:20" s="10" customFormat="1" ht="16" customHeight="1">
      <c r="B67" s="91"/>
      <c r="C67" s="91"/>
      <c r="D67" s="91"/>
      <c r="E67" s="91"/>
      <c r="F67" s="91"/>
      <c r="G67" s="91"/>
      <c r="H67" s="91"/>
      <c r="I67" s="91"/>
      <c r="J67" s="91"/>
      <c r="K67" s="91"/>
      <c r="L67" s="49"/>
      <c r="M67" s="49"/>
      <c r="N67" s="49"/>
      <c r="O67" s="49"/>
      <c r="P67" s="49"/>
      <c r="Q67" s="49"/>
      <c r="S67" s="49"/>
      <c r="T67" s="49"/>
    </row>
    <row r="68" spans="2:20" s="10" customFormat="1" ht="16" customHeight="1">
      <c r="B68" s="91"/>
      <c r="C68" s="91"/>
      <c r="D68" s="91"/>
      <c r="E68" s="91"/>
      <c r="F68" s="91"/>
      <c r="G68" s="91"/>
      <c r="H68" s="91"/>
      <c r="I68" s="91"/>
      <c r="J68" s="91"/>
      <c r="K68" s="91"/>
      <c r="L68" s="49"/>
      <c r="M68" s="49"/>
      <c r="N68" s="49"/>
      <c r="O68" s="49"/>
      <c r="P68" s="49"/>
      <c r="Q68" s="49"/>
      <c r="S68" s="49"/>
      <c r="T68" s="49"/>
    </row>
    <row r="69" spans="2:20" s="10" customFormat="1" ht="16" customHeight="1">
      <c r="B69" s="91"/>
      <c r="C69" s="91"/>
      <c r="D69" s="91"/>
      <c r="E69" s="91"/>
      <c r="F69" s="91"/>
      <c r="G69" s="91"/>
      <c r="H69" s="91"/>
      <c r="I69" s="91"/>
      <c r="J69" s="91"/>
      <c r="K69" s="91"/>
      <c r="L69" s="48"/>
      <c r="M69" s="49"/>
      <c r="N69" s="49"/>
      <c r="O69" s="49"/>
      <c r="P69" s="49"/>
      <c r="Q69" s="49"/>
      <c r="S69" s="49"/>
      <c r="T69" s="49"/>
    </row>
    <row r="70" spans="2:20">
      <c r="N70" s="50"/>
      <c r="P70" s="50"/>
      <c r="T70" s="50"/>
    </row>
  </sheetData>
  <mergeCells count="13">
    <mergeCell ref="R6:R7"/>
    <mergeCell ref="T6:T7"/>
    <mergeCell ref="C1:D1"/>
    <mergeCell ref="C3:D3"/>
    <mergeCell ref="F3:G3"/>
    <mergeCell ref="C6:G6"/>
    <mergeCell ref="H6:J6"/>
    <mergeCell ref="K6:K7"/>
    <mergeCell ref="B58:K69"/>
    <mergeCell ref="M6:M7"/>
    <mergeCell ref="N6:N7"/>
    <mergeCell ref="P6:P7"/>
    <mergeCell ref="Q6:Q7"/>
  </mergeCells>
  <conditionalFormatting sqref="C3:E3">
    <cfRule type="expression" dxfId="23" priority="2">
      <formula>$E$3&lt;&gt;0</formula>
    </cfRule>
  </conditionalFormatting>
  <conditionalFormatting sqref="C29:K29 P29:R29">
    <cfRule type="expression" dxfId="22" priority="5">
      <formula>AND(ABS(C13-C29)&gt;500, ABS((C13-C29)/C29)&gt;0.1)</formula>
    </cfRule>
  </conditionalFormatting>
  <conditionalFormatting sqref="C30:K30 P30:R30">
    <cfRule type="expression" dxfId="21" priority="6">
      <formula>AND(ABS(C22-C30)&gt;500, ABS((C22-C30)/C30)&gt;0.1)</formula>
    </cfRule>
  </conditionalFormatting>
  <conditionalFormatting sqref="C31:K31 P31:R31">
    <cfRule type="expression" dxfId="20" priority="7">
      <formula>AND(ABS(C26-C31)&gt;500, ABS((C26-C31)/C31)&gt;0.1)</formula>
    </cfRule>
  </conditionalFormatting>
  <conditionalFormatting sqref="M9:N9 M11:N13 M18:N18 M20:N22 M26:N26 M39:N40">
    <cfRule type="expression" dxfId="19" priority="4">
      <formula>$N9&lt;&gt;0</formula>
    </cfRule>
  </conditionalFormatting>
  <conditionalFormatting sqref="M6:N7">
    <cfRule type="expression" dxfId="18" priority="3">
      <formula>SUM($N$9:$N$40)&lt;&gt;0</formula>
    </cfRule>
  </conditionalFormatting>
  <conditionalFormatting sqref="T9 T11:T12 T18 T20:T21 M36 M43 M47 M50 M54">
    <cfRule type="cellIs" dxfId="17" priority="8" operator="equal">
      <formula>"FAIL"</formula>
    </cfRule>
  </conditionalFormatting>
  <conditionalFormatting sqref="C9:F9 H9:I9 P9:Q9 C11:F12 H11:I12 P11:Q12 C18:F18 C20:F21 H18:I18 H20:I21 P18:Q18 P20:Q21 C36:E36 C39:F44 H39:I40 C47:F47 C50:F50 C52:F53">
    <cfRule type="expression" dxfId="16" priority="1">
      <formula>VLOOKUP($B$3,#REF!, 7, FALSE)="No"</formula>
    </cfRule>
  </conditionalFormatting>
  <dataValidations count="4">
    <dataValidation type="list" allowBlank="1" showInputMessage="1" showErrorMessage="1" sqref="H3" xr:uid="{00000000-0002-0000-2000-000000000000}">
      <formula1>#REF!</formula1>
    </dataValidation>
    <dataValidation type="whole" errorStyle="warning" operator="greaterThanOrEqual" allowBlank="1" showErrorMessage="1" errorTitle="WARNING" error="This figure must be entered as a positive whole number. Please ensure the figure you have entered is correct." sqref="C50:F50 C52:F53" xr:uid="{00000000-0002-0000-2000-000001000000}">
      <formula1>0</formula1>
    </dataValidation>
    <dataValidation type="whole" errorStyle="warning" operator="lessThanOrEqual" allowBlank="1" showErrorMessage="1" errorTitle="WARNING: Check signage" error="Income must be entered as a negative whole number. Please ensure that the figure you have entered is correct." sqref="C11:F11 H11:I11 P11:Q11 C18:F18 H18:I18 P18:Q18 C20:F21 H20:I21 P20:Q21 C47:F47" xr:uid="{00000000-0002-0000-2000-000002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F9 H9:I9 P9:Q9 C12:F12 H12:I12 P12:Q12 C36:E36 C39:F44 H39:I40" xr:uid="{00000000-0002-0000-2000-000003000000}">
      <formula1>0</formula1>
    </dataValidation>
  </dataValidations>
  <pageMargins left="0.7" right="0.7" top="0.75" bottom="0.75" header="0.3" footer="0.3"/>
  <pageSetup paperSize="9" scale="53" fitToHeight="0" orientation="landscape" r:id="rId1"/>
  <rowBreaks count="1" manualBreakCount="1">
    <brk id="56" max="1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tabColor rgb="FF8DB4E2"/>
    <pageSetUpPr fitToPage="1"/>
  </sheetPr>
  <dimension ref="B1:V70"/>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4" customWidth="1"/>
    <col min="2" max="2" width="53.453125" style="34" customWidth="1"/>
    <col min="3" max="4" width="13.453125" style="34" customWidth="1"/>
    <col min="5" max="5" width="12.81640625" style="34" customWidth="1"/>
    <col min="6" max="6" width="10.7265625" style="34" customWidth="1"/>
    <col min="7" max="7" width="11.1796875" style="34" customWidth="1"/>
    <col min="8" max="9" width="12.453125" style="34" customWidth="1"/>
    <col min="10" max="10" width="13" style="34" customWidth="1"/>
    <col min="11" max="11" width="13.26953125" style="34" customWidth="1"/>
    <col min="12" max="12" width="3.26953125" style="34" customWidth="1"/>
    <col min="13" max="14" width="10.81640625" style="34" customWidth="1"/>
    <col min="15" max="15" width="3.26953125" style="34" customWidth="1"/>
    <col min="16" max="17" width="11.1796875" style="34" customWidth="1"/>
    <col min="18" max="18" width="10" style="34" customWidth="1"/>
    <col min="19" max="19" width="3.26953125" style="34" customWidth="1"/>
    <col min="20" max="20" width="10.81640625" style="34" customWidth="1"/>
    <col min="21" max="16384" width="9.1796875" style="34"/>
  </cols>
  <sheetData>
    <row r="1" spans="2:20" s="1" customFormat="1" ht="20.149999999999999" customHeight="1">
      <c r="B1" s="2" t="s">
        <v>0</v>
      </c>
      <c r="C1" s="99"/>
      <c r="D1" s="99"/>
      <c r="F1" s="11"/>
      <c r="G1" s="11"/>
      <c r="H1" s="11"/>
      <c r="I1" s="11"/>
      <c r="J1" s="11"/>
    </row>
    <row r="2" spans="2:20" s="1" customFormat="1" ht="20.149999999999999" customHeight="1">
      <c r="B2" s="2" t="s">
        <v>89</v>
      </c>
    </row>
    <row r="3" spans="2:20" s="1" customFormat="1" ht="20.149999999999999" customHeight="1">
      <c r="B3" s="3" t="s">
        <v>41</v>
      </c>
      <c r="C3" s="100" t="s">
        <v>1</v>
      </c>
      <c r="D3" s="100"/>
      <c r="E3" s="4">
        <f>COUNT(N9:N40)-COUNTIF(N9:N40,"=0")+COUNTIF(T9:T21,"FAIL")+COUNTIF(M36:M54,"FAIL")</f>
        <v>0</v>
      </c>
      <c r="F3" s="101" t="s">
        <v>2</v>
      </c>
      <c r="G3" s="101"/>
      <c r="H3" s="5" t="s">
        <v>3</v>
      </c>
    </row>
    <row r="4" spans="2:20" s="6" customFormat="1" ht="12.75" customHeight="1">
      <c r="B4" s="7"/>
      <c r="C4" s="8"/>
      <c r="K4" s="9"/>
      <c r="L4" s="9"/>
      <c r="O4" s="9"/>
      <c r="P4" s="9"/>
      <c r="Q4" s="9"/>
      <c r="S4" s="9"/>
    </row>
    <row r="5" spans="2:20" s="6" customFormat="1" ht="12.75" customHeight="1">
      <c r="B5" s="7"/>
      <c r="C5" s="8"/>
      <c r="K5" s="9" t="s">
        <v>4</v>
      </c>
      <c r="L5" s="9"/>
      <c r="O5" s="9"/>
      <c r="P5" s="9"/>
      <c r="Q5" s="9"/>
      <c r="S5" s="9"/>
    </row>
    <row r="6" spans="2:20" ht="18" customHeight="1">
      <c r="B6" s="32" t="s">
        <v>12</v>
      </c>
      <c r="C6" s="102" t="s">
        <v>47</v>
      </c>
      <c r="D6" s="103"/>
      <c r="E6" s="103"/>
      <c r="F6" s="103"/>
      <c r="G6" s="104"/>
      <c r="H6" s="105" t="s">
        <v>48</v>
      </c>
      <c r="I6" s="106"/>
      <c r="J6" s="107"/>
      <c r="K6" s="97" t="s">
        <v>49</v>
      </c>
      <c r="L6" s="33"/>
      <c r="M6" s="92" t="s">
        <v>43</v>
      </c>
      <c r="N6" s="92" t="s">
        <v>5</v>
      </c>
      <c r="O6" s="33"/>
      <c r="P6" s="93" t="s">
        <v>59</v>
      </c>
      <c r="Q6" s="95" t="s">
        <v>60</v>
      </c>
      <c r="R6" s="97" t="s">
        <v>54</v>
      </c>
      <c r="S6" s="33"/>
      <c r="T6" s="92" t="s">
        <v>61</v>
      </c>
    </row>
    <row r="7" spans="2:20" ht="51" customHeight="1">
      <c r="B7" s="35" t="s">
        <v>13</v>
      </c>
      <c r="C7" s="68" t="s">
        <v>50</v>
      </c>
      <c r="D7" s="68" t="s">
        <v>51</v>
      </c>
      <c r="E7" s="68" t="s">
        <v>52</v>
      </c>
      <c r="F7" s="68" t="s">
        <v>53</v>
      </c>
      <c r="G7" s="67" t="s">
        <v>54</v>
      </c>
      <c r="H7" s="68" t="s">
        <v>55</v>
      </c>
      <c r="I7" s="68" t="s">
        <v>56</v>
      </c>
      <c r="J7" s="67" t="s">
        <v>57</v>
      </c>
      <c r="K7" s="108"/>
      <c r="L7" s="33"/>
      <c r="M7" s="92"/>
      <c r="N7" s="92"/>
      <c r="O7" s="33"/>
      <c r="P7" s="94"/>
      <c r="Q7" s="96"/>
      <c r="R7" s="98"/>
      <c r="S7" s="33"/>
      <c r="T7" s="92"/>
    </row>
    <row r="8" spans="2:20" s="37" customFormat="1" ht="16" customHeight="1">
      <c r="B8" s="36" t="s">
        <v>46</v>
      </c>
    </row>
    <row r="9" spans="2:20" s="37" customFormat="1" ht="16" customHeight="1">
      <c r="B9" s="38" t="s">
        <v>44</v>
      </c>
      <c r="C9" s="51">
        <v>216</v>
      </c>
      <c r="D9" s="51">
        <v>671</v>
      </c>
      <c r="E9" s="51">
        <v>883</v>
      </c>
      <c r="F9" s="51">
        <v>187</v>
      </c>
      <c r="G9" s="53">
        <f>SUM(C9:F9)</f>
        <v>1957</v>
      </c>
      <c r="H9" s="51">
        <v>10</v>
      </c>
      <c r="I9" s="51">
        <v>2</v>
      </c>
      <c r="J9" s="53">
        <f>SUM(H9:I9)</f>
        <v>12</v>
      </c>
      <c r="K9" s="41">
        <f>SUM(G9,J9)</f>
        <v>1969</v>
      </c>
      <c r="M9" s="54">
        <v>1969</v>
      </c>
      <c r="N9" s="54">
        <f>M9-K9</f>
        <v>0</v>
      </c>
      <c r="P9" s="51">
        <v>1957</v>
      </c>
      <c r="Q9" s="51">
        <v>0</v>
      </c>
      <c r="R9" s="41">
        <f>SUM(P9:Q9)</f>
        <v>1957</v>
      </c>
      <c r="T9" s="57" t="str">
        <f>IF(R9=G9, "PASS", "FAIL")</f>
        <v>PASS</v>
      </c>
    </row>
    <row r="10" spans="2:20" s="37" customFormat="1" ht="16" customHeight="1">
      <c r="B10" s="38" t="s">
        <v>83</v>
      </c>
      <c r="C10" s="40"/>
      <c r="D10" s="40"/>
      <c r="E10" s="40"/>
      <c r="F10" s="40"/>
      <c r="G10" s="40"/>
      <c r="H10" s="40"/>
      <c r="I10" s="40"/>
      <c r="J10" s="40"/>
      <c r="K10" s="40"/>
      <c r="M10" s="55"/>
      <c r="N10" s="56"/>
      <c r="P10" s="40"/>
      <c r="Q10" s="40"/>
      <c r="R10" s="39"/>
      <c r="T10" s="60"/>
    </row>
    <row r="11" spans="2:20" s="37" customFormat="1" ht="16" customHeight="1">
      <c r="B11" s="38" t="s">
        <v>79</v>
      </c>
      <c r="C11" s="51">
        <v>-47</v>
      </c>
      <c r="D11" s="51">
        <v>-1159</v>
      </c>
      <c r="E11" s="51">
        <v>-126</v>
      </c>
      <c r="F11" s="51">
        <v>-56</v>
      </c>
      <c r="G11" s="53">
        <f>SUM(C11:F11)</f>
        <v>-1388</v>
      </c>
      <c r="H11" s="51">
        <v>-14</v>
      </c>
      <c r="I11" s="51">
        <v>-3</v>
      </c>
      <c r="J11" s="53">
        <f>SUM(H11:I11)</f>
        <v>-17</v>
      </c>
      <c r="K11" s="41">
        <f>SUM(G11,J11)</f>
        <v>-1405</v>
      </c>
      <c r="M11" s="54">
        <v>-1405</v>
      </c>
      <c r="N11" s="54">
        <f>M11-K11</f>
        <v>0</v>
      </c>
      <c r="P11" s="51">
        <v>-1388</v>
      </c>
      <c r="Q11" s="51">
        <v>0</v>
      </c>
      <c r="R11" s="41">
        <f>SUM(P11:Q11)</f>
        <v>-1388</v>
      </c>
      <c r="T11" s="57" t="str">
        <f>IF(R11=G11, "PASS", "FAIL")</f>
        <v>PASS</v>
      </c>
    </row>
    <row r="12" spans="2:20" s="37" customFormat="1" ht="16" customHeight="1">
      <c r="B12" s="38" t="s">
        <v>80</v>
      </c>
      <c r="C12" s="51">
        <v>11323</v>
      </c>
      <c r="D12" s="51">
        <v>46992</v>
      </c>
      <c r="E12" s="51">
        <v>42442</v>
      </c>
      <c r="F12" s="51">
        <v>12372</v>
      </c>
      <c r="G12" s="53">
        <f>SUM(C12:F12)</f>
        <v>113129</v>
      </c>
      <c r="H12" s="51">
        <v>1045</v>
      </c>
      <c r="I12" s="51">
        <v>989</v>
      </c>
      <c r="J12" s="53">
        <f>SUM(H12:I12)</f>
        <v>2034</v>
      </c>
      <c r="K12" s="41">
        <f>SUM(G12,J12)</f>
        <v>115163</v>
      </c>
      <c r="M12" s="54">
        <f>M13-SUM(M9,M11)</f>
        <v>115163</v>
      </c>
      <c r="N12" s="54">
        <f>M12-K12</f>
        <v>0</v>
      </c>
      <c r="P12" s="51">
        <v>80848</v>
      </c>
      <c r="Q12" s="51">
        <v>32281</v>
      </c>
      <c r="R12" s="41">
        <f>SUM(P12:Q12)</f>
        <v>113129</v>
      </c>
      <c r="T12" s="57" t="str">
        <f>IF(R12=G12, "PASS", "FAIL")</f>
        <v>PASS</v>
      </c>
    </row>
    <row r="13" spans="2:20" s="37" customFormat="1" ht="16" customHeight="1">
      <c r="B13" s="42" t="s">
        <v>6</v>
      </c>
      <c r="C13" s="41">
        <f t="shared" ref="C13:K13" si="0">SUM(C9,C11:C12)</f>
        <v>11492</v>
      </c>
      <c r="D13" s="41">
        <f t="shared" si="0"/>
        <v>46504</v>
      </c>
      <c r="E13" s="41">
        <f t="shared" si="0"/>
        <v>43199</v>
      </c>
      <c r="F13" s="41">
        <f t="shared" si="0"/>
        <v>12503</v>
      </c>
      <c r="G13" s="41">
        <f t="shared" si="0"/>
        <v>113698</v>
      </c>
      <c r="H13" s="41">
        <f t="shared" si="0"/>
        <v>1041</v>
      </c>
      <c r="I13" s="41">
        <f t="shared" si="0"/>
        <v>988</v>
      </c>
      <c r="J13" s="41">
        <f t="shared" si="0"/>
        <v>2029</v>
      </c>
      <c r="K13" s="41">
        <f t="shared" si="0"/>
        <v>115727</v>
      </c>
      <c r="M13" s="45">
        <v>115727</v>
      </c>
      <c r="N13" s="45">
        <f>M13-K13</f>
        <v>0</v>
      </c>
      <c r="P13" s="41">
        <f>SUM(P9,P11:P12)</f>
        <v>81417</v>
      </c>
      <c r="Q13" s="41">
        <f>SUM(Q9,Q11:Q12)</f>
        <v>32281</v>
      </c>
      <c r="R13" s="41">
        <f>SUM(R9,R11:R12)</f>
        <v>113698</v>
      </c>
    </row>
    <row r="14" spans="2:20" s="37" customFormat="1" ht="12.75" customHeight="1"/>
    <row r="15" spans="2:20" s="37" customFormat="1" ht="16" customHeight="1">
      <c r="B15" s="42" t="s">
        <v>81</v>
      </c>
      <c r="C15" s="41">
        <f t="shared" ref="C15:K15" si="1">C13+C18</f>
        <v>11483</v>
      </c>
      <c r="D15" s="41">
        <f t="shared" si="1"/>
        <v>46485</v>
      </c>
      <c r="E15" s="41">
        <f t="shared" si="1"/>
        <v>43199</v>
      </c>
      <c r="F15" s="41">
        <f t="shared" si="1"/>
        <v>12357</v>
      </c>
      <c r="G15" s="41">
        <f t="shared" si="1"/>
        <v>113524</v>
      </c>
      <c r="H15" s="41">
        <f t="shared" si="1"/>
        <v>1041</v>
      </c>
      <c r="I15" s="41">
        <f t="shared" si="1"/>
        <v>988</v>
      </c>
      <c r="J15" s="41">
        <f t="shared" si="1"/>
        <v>2029</v>
      </c>
      <c r="K15" s="41">
        <f t="shared" si="1"/>
        <v>115553</v>
      </c>
      <c r="P15" s="41">
        <f>P13+P18</f>
        <v>81389</v>
      </c>
      <c r="Q15" s="41">
        <f>Q13+Q18</f>
        <v>32135</v>
      </c>
      <c r="R15" s="41">
        <f>R13+R18</f>
        <v>113524</v>
      </c>
    </row>
    <row r="16" spans="2:20" s="37" customFormat="1" ht="12.75" customHeight="1"/>
    <row r="17" spans="2:22" s="37" customFormat="1" ht="16" customHeight="1">
      <c r="B17" s="36" t="s">
        <v>45</v>
      </c>
    </row>
    <row r="18" spans="2:22" s="37" customFormat="1" ht="16" customHeight="1">
      <c r="B18" s="38" t="s">
        <v>76</v>
      </c>
      <c r="C18" s="51">
        <v>-9</v>
      </c>
      <c r="D18" s="51">
        <v>-19</v>
      </c>
      <c r="E18" s="51">
        <v>0</v>
      </c>
      <c r="F18" s="51">
        <v>-146</v>
      </c>
      <c r="G18" s="53">
        <f>SUM(C18:F18)</f>
        <v>-174</v>
      </c>
      <c r="H18" s="51">
        <v>0</v>
      </c>
      <c r="I18" s="51">
        <v>0</v>
      </c>
      <c r="J18" s="53">
        <f>SUM(H18:I18)</f>
        <v>0</v>
      </c>
      <c r="K18" s="41">
        <f>SUM(G18,J18)</f>
        <v>-174</v>
      </c>
      <c r="M18" s="54">
        <v>-174</v>
      </c>
      <c r="N18" s="54">
        <f>M18-K18</f>
        <v>0</v>
      </c>
      <c r="P18" s="51">
        <v>-28</v>
      </c>
      <c r="Q18" s="51">
        <v>-146</v>
      </c>
      <c r="R18" s="41">
        <f>SUM(P18:Q18)</f>
        <v>-174</v>
      </c>
      <c r="T18" s="57" t="str">
        <f>IF(R18=G18, "PASS", "FAIL")</f>
        <v>PASS</v>
      </c>
    </row>
    <row r="19" spans="2:22" s="37" customFormat="1" ht="16" customHeight="1">
      <c r="B19" s="65" t="s">
        <v>77</v>
      </c>
      <c r="C19" s="40"/>
      <c r="D19" s="40"/>
      <c r="E19" s="40"/>
      <c r="F19" s="40"/>
      <c r="G19" s="40"/>
      <c r="H19" s="40"/>
      <c r="I19" s="40"/>
      <c r="J19" s="40"/>
      <c r="K19" s="39"/>
      <c r="M19" s="55"/>
      <c r="N19" s="55"/>
      <c r="P19" s="40"/>
      <c r="Q19" s="40"/>
      <c r="R19" s="39"/>
      <c r="T19" s="61"/>
    </row>
    <row r="20" spans="2:22" s="37" customFormat="1" ht="16" customHeight="1">
      <c r="B20" s="38" t="s">
        <v>70</v>
      </c>
      <c r="C20" s="51">
        <v>0</v>
      </c>
      <c r="D20" s="51">
        <v>0</v>
      </c>
      <c r="E20" s="51">
        <v>0</v>
      </c>
      <c r="F20" s="51">
        <v>0</v>
      </c>
      <c r="G20" s="53">
        <f>SUM(C20:F20)</f>
        <v>0</v>
      </c>
      <c r="H20" s="51">
        <v>0</v>
      </c>
      <c r="I20" s="51">
        <v>0</v>
      </c>
      <c r="J20" s="53">
        <f>SUM(H20:I20)</f>
        <v>0</v>
      </c>
      <c r="K20" s="41">
        <f>SUM(G20,J20)</f>
        <v>0</v>
      </c>
      <c r="M20" s="54">
        <v>0</v>
      </c>
      <c r="N20" s="54">
        <f>M20-K20</f>
        <v>0</v>
      </c>
      <c r="P20" s="51">
        <v>0</v>
      </c>
      <c r="Q20" s="51">
        <v>0</v>
      </c>
      <c r="R20" s="41">
        <f>SUM(P20:Q20)</f>
        <v>0</v>
      </c>
      <c r="T20" s="57" t="str">
        <f>IF(R20=G20, "PASS", "FAIL")</f>
        <v>PASS</v>
      </c>
    </row>
    <row r="21" spans="2:22" s="37" customFormat="1" ht="16" customHeight="1">
      <c r="B21" s="38" t="s">
        <v>82</v>
      </c>
      <c r="C21" s="51">
        <v>-5221</v>
      </c>
      <c r="D21" s="51">
        <v>-4488</v>
      </c>
      <c r="E21" s="51">
        <v>-3027</v>
      </c>
      <c r="F21" s="51">
        <v>-432</v>
      </c>
      <c r="G21" s="53">
        <f>SUM(C21:F21)</f>
        <v>-13168</v>
      </c>
      <c r="H21" s="51">
        <v>-79</v>
      </c>
      <c r="I21" s="51">
        <v>-273</v>
      </c>
      <c r="J21" s="53">
        <f>SUM(H21:I21)</f>
        <v>-352</v>
      </c>
      <c r="K21" s="41">
        <f>SUM(G21,J21)</f>
        <v>-13520</v>
      </c>
      <c r="M21" s="54">
        <f>M22-M18-M20</f>
        <v>-13520</v>
      </c>
      <c r="N21" s="54">
        <f>M21-K21</f>
        <v>0</v>
      </c>
      <c r="P21" s="51">
        <v>-8510</v>
      </c>
      <c r="Q21" s="51">
        <v>-4658</v>
      </c>
      <c r="R21" s="41">
        <f>SUM(P21:Q21)</f>
        <v>-13168</v>
      </c>
      <c r="T21" s="57" t="str">
        <f>IF(R21=G21, "PASS", "FAIL")</f>
        <v>PASS</v>
      </c>
    </row>
    <row r="22" spans="2:22" s="37" customFormat="1" ht="16" customHeight="1">
      <c r="B22" s="42" t="s">
        <v>9</v>
      </c>
      <c r="C22" s="41">
        <f t="shared" ref="C22:K22" si="2">SUM(C18,C20:C21)</f>
        <v>-5230</v>
      </c>
      <c r="D22" s="41">
        <f t="shared" si="2"/>
        <v>-4507</v>
      </c>
      <c r="E22" s="41">
        <f t="shared" si="2"/>
        <v>-3027</v>
      </c>
      <c r="F22" s="41">
        <f t="shared" si="2"/>
        <v>-578</v>
      </c>
      <c r="G22" s="41">
        <f t="shared" si="2"/>
        <v>-13342</v>
      </c>
      <c r="H22" s="41">
        <f t="shared" si="2"/>
        <v>-79</v>
      </c>
      <c r="I22" s="41">
        <f t="shared" si="2"/>
        <v>-273</v>
      </c>
      <c r="J22" s="41">
        <f t="shared" si="2"/>
        <v>-352</v>
      </c>
      <c r="K22" s="41">
        <f t="shared" si="2"/>
        <v>-13694</v>
      </c>
      <c r="M22" s="45">
        <v>-13694</v>
      </c>
      <c r="N22" s="45">
        <f>M22-K22</f>
        <v>0</v>
      </c>
      <c r="P22" s="41">
        <f>SUM(P18,P20:P21)</f>
        <v>-8538</v>
      </c>
      <c r="Q22" s="41">
        <f>SUM(Q18,Q20:Q21)</f>
        <v>-4804</v>
      </c>
      <c r="R22" s="41">
        <f>SUM(R18,R20:R21)</f>
        <v>-13342</v>
      </c>
    </row>
    <row r="23" spans="2:22" s="37" customFormat="1" ht="12.75" customHeight="1"/>
    <row r="24" spans="2:22" s="37" customFormat="1" ht="16" customHeight="1">
      <c r="B24" s="42" t="s">
        <v>78</v>
      </c>
      <c r="C24" s="41">
        <f t="shared" ref="C24:K24" si="3">C22-C18</f>
        <v>-5221</v>
      </c>
      <c r="D24" s="41">
        <f t="shared" si="3"/>
        <v>-4488</v>
      </c>
      <c r="E24" s="41">
        <f t="shared" si="3"/>
        <v>-3027</v>
      </c>
      <c r="F24" s="41">
        <f t="shared" si="3"/>
        <v>-432</v>
      </c>
      <c r="G24" s="41">
        <f t="shared" si="3"/>
        <v>-13168</v>
      </c>
      <c r="H24" s="41">
        <f t="shared" si="3"/>
        <v>-79</v>
      </c>
      <c r="I24" s="41">
        <f t="shared" si="3"/>
        <v>-273</v>
      </c>
      <c r="J24" s="41">
        <f t="shared" si="3"/>
        <v>-352</v>
      </c>
      <c r="K24" s="41">
        <f t="shared" si="3"/>
        <v>-13520</v>
      </c>
      <c r="P24" s="41">
        <f>P22-P18</f>
        <v>-8510</v>
      </c>
      <c r="Q24" s="41">
        <f>Q22-Q18</f>
        <v>-4658</v>
      </c>
      <c r="R24" s="41">
        <f>R22-R18</f>
        <v>-13168</v>
      </c>
    </row>
    <row r="25" spans="2:22" s="37" customFormat="1" ht="12.75" customHeight="1"/>
    <row r="26" spans="2:22" s="37" customFormat="1" ht="16" customHeight="1">
      <c r="B26" s="43" t="s">
        <v>7</v>
      </c>
      <c r="C26" s="44">
        <f t="shared" ref="C26:K26" si="4">C13+C22</f>
        <v>6262</v>
      </c>
      <c r="D26" s="44">
        <f t="shared" si="4"/>
        <v>41997</v>
      </c>
      <c r="E26" s="44">
        <f t="shared" si="4"/>
        <v>40172</v>
      </c>
      <c r="F26" s="44">
        <f t="shared" si="4"/>
        <v>11925</v>
      </c>
      <c r="G26" s="44">
        <f t="shared" si="4"/>
        <v>100356</v>
      </c>
      <c r="H26" s="44">
        <f t="shared" si="4"/>
        <v>962</v>
      </c>
      <c r="I26" s="44">
        <f t="shared" si="4"/>
        <v>715</v>
      </c>
      <c r="J26" s="44">
        <f t="shared" si="4"/>
        <v>1677</v>
      </c>
      <c r="K26" s="44">
        <f t="shared" si="4"/>
        <v>102033</v>
      </c>
      <c r="M26" s="45">
        <v>102033</v>
      </c>
      <c r="N26" s="45">
        <f>M26-K26</f>
        <v>0</v>
      </c>
      <c r="P26" s="44">
        <f>P13+P22</f>
        <v>72879</v>
      </c>
      <c r="Q26" s="44">
        <f>Q13+Q22</f>
        <v>27477</v>
      </c>
      <c r="R26" s="44">
        <f>R13+R22</f>
        <v>100356</v>
      </c>
    </row>
    <row r="27" spans="2:22" s="37" customFormat="1" ht="12.75" customHeight="1"/>
    <row r="28" spans="2:22" s="37" customFormat="1" ht="16" customHeight="1">
      <c r="B28" s="34" t="s">
        <v>58</v>
      </c>
    </row>
    <row r="29" spans="2:22" s="37" customFormat="1" ht="16" customHeight="1">
      <c r="B29" s="46" t="s">
        <v>90</v>
      </c>
      <c r="C29" s="47">
        <v>10845</v>
      </c>
      <c r="D29" s="47">
        <v>44181</v>
      </c>
      <c r="E29" s="47">
        <v>37425</v>
      </c>
      <c r="F29" s="47">
        <v>11592</v>
      </c>
      <c r="G29" s="47">
        <v>104043</v>
      </c>
      <c r="H29" s="47">
        <v>966</v>
      </c>
      <c r="I29" s="47">
        <v>846</v>
      </c>
      <c r="J29" s="47">
        <v>1812</v>
      </c>
      <c r="K29" s="47">
        <v>105855</v>
      </c>
      <c r="P29" s="47">
        <v>79801</v>
      </c>
      <c r="Q29" s="47">
        <v>24242</v>
      </c>
      <c r="R29" s="47">
        <v>104043</v>
      </c>
    </row>
    <row r="30" spans="2:22" s="37" customFormat="1" ht="16" customHeight="1">
      <c r="B30" s="46" t="s">
        <v>91</v>
      </c>
      <c r="C30" s="47">
        <v>-1808</v>
      </c>
      <c r="D30" s="47">
        <v>-4379</v>
      </c>
      <c r="E30" s="47">
        <v>-3158</v>
      </c>
      <c r="F30" s="47">
        <v>-524</v>
      </c>
      <c r="G30" s="47">
        <v>-9869</v>
      </c>
      <c r="H30" s="47">
        <v>-140</v>
      </c>
      <c r="I30" s="47">
        <v>-266</v>
      </c>
      <c r="J30" s="47">
        <v>-406</v>
      </c>
      <c r="K30" s="47">
        <v>-10275</v>
      </c>
      <c r="P30" s="47">
        <v>-6592</v>
      </c>
      <c r="Q30" s="47">
        <v>-3277</v>
      </c>
      <c r="R30" s="47">
        <v>-9869</v>
      </c>
    </row>
    <row r="31" spans="2:22" s="37" customFormat="1" ht="16" customHeight="1">
      <c r="B31" s="46" t="s">
        <v>92</v>
      </c>
      <c r="C31" s="47">
        <v>9037</v>
      </c>
      <c r="D31" s="47">
        <v>39802</v>
      </c>
      <c r="E31" s="47">
        <v>34267</v>
      </c>
      <c r="F31" s="47">
        <v>11068</v>
      </c>
      <c r="G31" s="47">
        <v>94174</v>
      </c>
      <c r="H31" s="47">
        <v>826</v>
      </c>
      <c r="I31" s="47">
        <v>580</v>
      </c>
      <c r="J31" s="47">
        <v>1406</v>
      </c>
      <c r="K31" s="47">
        <v>95580</v>
      </c>
      <c r="P31" s="47">
        <v>73209</v>
      </c>
      <c r="Q31" s="47">
        <v>20965</v>
      </c>
      <c r="R31" s="47">
        <v>94174</v>
      </c>
    </row>
    <row r="32" spans="2:22" s="1" customFormat="1" ht="12.75" customHeight="1">
      <c r="B32" s="16"/>
      <c r="C32" s="31">
        <v>2</v>
      </c>
      <c r="D32" s="31">
        <f t="shared" ref="D32:K32" si="5">C32+1</f>
        <v>3</v>
      </c>
      <c r="E32" s="31">
        <f t="shared" si="5"/>
        <v>4</v>
      </c>
      <c r="F32" s="31">
        <f t="shared" si="5"/>
        <v>5</v>
      </c>
      <c r="G32" s="31">
        <f t="shared" si="5"/>
        <v>6</v>
      </c>
      <c r="H32" s="31">
        <f t="shared" si="5"/>
        <v>7</v>
      </c>
      <c r="I32" s="31">
        <f t="shared" si="5"/>
        <v>8</v>
      </c>
      <c r="J32" s="31">
        <f t="shared" si="5"/>
        <v>9</v>
      </c>
      <c r="K32" s="31">
        <f t="shared" si="5"/>
        <v>10</v>
      </c>
      <c r="L32" s="17"/>
      <c r="M32" s="18"/>
      <c r="N32" s="19"/>
      <c r="O32" s="17"/>
      <c r="P32" s="31">
        <v>12</v>
      </c>
      <c r="Q32" s="31">
        <f>P32+1</f>
        <v>13</v>
      </c>
      <c r="R32" s="31">
        <f>Q32+1</f>
        <v>14</v>
      </c>
      <c r="S32" s="17"/>
      <c r="T32" s="20"/>
      <c r="U32" s="21"/>
      <c r="V32" s="21"/>
    </row>
    <row r="33" spans="2:19" s="1" customFormat="1" ht="18" customHeight="1">
      <c r="B33" s="22" t="s">
        <v>69</v>
      </c>
      <c r="C33" s="23"/>
      <c r="D33" s="23"/>
      <c r="E33" s="23"/>
      <c r="F33" s="23"/>
      <c r="G33" s="23"/>
      <c r="H33" s="23"/>
      <c r="I33" s="23"/>
      <c r="J33" s="23"/>
      <c r="K33" s="23"/>
      <c r="L33" s="23"/>
      <c r="O33" s="23"/>
      <c r="P33" s="23"/>
      <c r="Q33" s="23"/>
      <c r="R33" s="23"/>
      <c r="S33" s="23"/>
    </row>
    <row r="34" spans="2:19" s="1" customFormat="1" ht="6" customHeight="1">
      <c r="B34" s="24"/>
      <c r="C34" s="23"/>
      <c r="D34" s="23"/>
      <c r="E34" s="23"/>
      <c r="F34" s="23"/>
      <c r="G34" s="23"/>
      <c r="H34" s="23"/>
      <c r="I34" s="23"/>
      <c r="J34" s="23"/>
      <c r="K34" s="23"/>
      <c r="L34" s="23"/>
      <c r="M34" s="23"/>
      <c r="N34" s="29"/>
      <c r="O34" s="12"/>
    </row>
    <row r="35" spans="2:19" s="1" customFormat="1" ht="16" customHeight="1">
      <c r="B35" s="27" t="s">
        <v>71</v>
      </c>
      <c r="C35" s="28"/>
      <c r="D35" s="23"/>
      <c r="E35" s="23"/>
      <c r="F35" s="23"/>
      <c r="G35" s="23"/>
      <c r="H35" s="23"/>
      <c r="I35" s="23"/>
      <c r="J35" s="23"/>
      <c r="K35" s="23"/>
      <c r="L35" s="23"/>
      <c r="M35" s="26"/>
      <c r="N35" s="23"/>
      <c r="O35" s="23"/>
    </row>
    <row r="36" spans="2:19" s="37" customFormat="1" ht="16" customHeight="1">
      <c r="B36" s="38" t="s">
        <v>71</v>
      </c>
      <c r="C36" s="51">
        <v>0</v>
      </c>
      <c r="D36" s="51">
        <v>0</v>
      </c>
      <c r="E36" s="51">
        <v>0</v>
      </c>
      <c r="F36" s="40"/>
      <c r="G36" s="40"/>
      <c r="H36" s="40"/>
      <c r="I36" s="40"/>
      <c r="J36" s="40"/>
      <c r="K36" s="40"/>
      <c r="M36" s="57" t="s">
        <v>142</v>
      </c>
    </row>
    <row r="37" spans="2:19" s="1" customFormat="1" ht="6" customHeight="1">
      <c r="B37" s="24"/>
      <c r="C37" s="23"/>
      <c r="D37" s="23"/>
      <c r="E37" s="23"/>
      <c r="F37" s="23"/>
      <c r="G37" s="23"/>
      <c r="H37" s="23"/>
      <c r="I37" s="23"/>
      <c r="J37" s="23"/>
      <c r="K37" s="23"/>
      <c r="L37" s="23"/>
      <c r="M37" s="23"/>
      <c r="N37" s="29"/>
      <c r="O37" s="12"/>
    </row>
    <row r="38" spans="2:19" s="1" customFormat="1" ht="16" customHeight="1">
      <c r="B38" s="27" t="s">
        <v>84</v>
      </c>
      <c r="C38" s="28"/>
      <c r="D38" s="23"/>
      <c r="E38" s="23"/>
      <c r="F38" s="23"/>
      <c r="G38" s="23"/>
      <c r="H38" s="23"/>
      <c r="I38" s="23"/>
      <c r="J38" s="23"/>
      <c r="K38" s="23"/>
      <c r="L38" s="23"/>
      <c r="M38" s="26"/>
      <c r="N38" s="23"/>
      <c r="O38" s="23"/>
    </row>
    <row r="39" spans="2:19" s="37" customFormat="1" ht="16" customHeight="1">
      <c r="B39" s="38" t="s">
        <v>85</v>
      </c>
      <c r="C39" s="51">
        <v>1089</v>
      </c>
      <c r="D39" s="51">
        <v>26683</v>
      </c>
      <c r="E39" s="51">
        <v>25518</v>
      </c>
      <c r="F39" s="51">
        <v>4245</v>
      </c>
      <c r="G39" s="53">
        <f t="shared" ref="G39:G44" si="6">SUM(C39:F39)</f>
        <v>57535</v>
      </c>
      <c r="H39" s="51">
        <v>0</v>
      </c>
      <c r="I39" s="51">
        <v>32</v>
      </c>
      <c r="J39" s="53">
        <f>SUM(H39:I39)</f>
        <v>32</v>
      </c>
      <c r="K39" s="41">
        <f>G39+J39</f>
        <v>57567</v>
      </c>
      <c r="M39" s="54">
        <v>57567</v>
      </c>
      <c r="N39" s="54">
        <f>M39-K39</f>
        <v>0</v>
      </c>
    </row>
    <row r="40" spans="2:19" s="37" customFormat="1" ht="16" customHeight="1">
      <c r="B40" s="38" t="s">
        <v>88</v>
      </c>
      <c r="C40" s="51">
        <v>9801</v>
      </c>
      <c r="D40" s="51">
        <v>10383</v>
      </c>
      <c r="E40" s="51">
        <v>5381</v>
      </c>
      <c r="F40" s="51">
        <v>2240</v>
      </c>
      <c r="G40" s="53">
        <f t="shared" si="6"/>
        <v>27805</v>
      </c>
      <c r="H40" s="51">
        <v>1121</v>
      </c>
      <c r="I40" s="51">
        <v>17</v>
      </c>
      <c r="J40" s="53">
        <f>SUM(H40:I40)</f>
        <v>1138</v>
      </c>
      <c r="K40" s="41">
        <f>G40+J40</f>
        <v>28943</v>
      </c>
      <c r="M40" s="54">
        <v>28943</v>
      </c>
      <c r="N40" s="54">
        <f>M40-K40</f>
        <v>0</v>
      </c>
    </row>
    <row r="41" spans="2:19" s="37" customFormat="1" ht="16" customHeight="1">
      <c r="B41" s="38" t="s">
        <v>86</v>
      </c>
      <c r="C41" s="51">
        <v>12</v>
      </c>
      <c r="D41" s="51">
        <v>305</v>
      </c>
      <c r="E41" s="51">
        <v>490</v>
      </c>
      <c r="F41" s="51">
        <v>1155</v>
      </c>
      <c r="G41" s="53">
        <f t="shared" si="6"/>
        <v>1962</v>
      </c>
      <c r="H41" s="40"/>
      <c r="I41" s="40"/>
      <c r="J41" s="40"/>
      <c r="K41" s="41">
        <f>G41</f>
        <v>1962</v>
      </c>
    </row>
    <row r="42" spans="2:19" s="37" customFormat="1" ht="16" customHeight="1">
      <c r="B42" s="38" t="s">
        <v>62</v>
      </c>
      <c r="C42" s="51">
        <v>215</v>
      </c>
      <c r="D42" s="51">
        <v>3022</v>
      </c>
      <c r="E42" s="51">
        <v>1134</v>
      </c>
      <c r="F42" s="51">
        <v>108</v>
      </c>
      <c r="G42" s="53">
        <f t="shared" si="6"/>
        <v>4479</v>
      </c>
      <c r="H42" s="40"/>
      <c r="I42" s="40"/>
      <c r="J42" s="40"/>
      <c r="K42" s="41">
        <f>G42</f>
        <v>4479</v>
      </c>
    </row>
    <row r="43" spans="2:19" s="37" customFormat="1" ht="16" customHeight="1">
      <c r="B43" s="38" t="s">
        <v>63</v>
      </c>
      <c r="C43" s="51">
        <v>407</v>
      </c>
      <c r="D43" s="51">
        <v>2836</v>
      </c>
      <c r="E43" s="51">
        <v>2219</v>
      </c>
      <c r="F43" s="51">
        <v>12427</v>
      </c>
      <c r="G43" s="53">
        <f t="shared" si="6"/>
        <v>17889</v>
      </c>
      <c r="H43" s="40"/>
      <c r="I43" s="40"/>
      <c r="J43" s="40"/>
      <c r="K43" s="41">
        <f>G43</f>
        <v>17889</v>
      </c>
      <c r="M43" s="30" t="str">
        <f>IF(OR(SUM(C43:E43)&gt;P13, F43&gt;F13), "FAIL", "PASS")</f>
        <v>PASS</v>
      </c>
      <c r="N43" s="25"/>
    </row>
    <row r="44" spans="2:19" s="37" customFormat="1" ht="16" customHeight="1">
      <c r="B44" s="38" t="s">
        <v>64</v>
      </c>
      <c r="C44" s="51">
        <v>0</v>
      </c>
      <c r="D44" s="51">
        <v>259</v>
      </c>
      <c r="E44" s="51">
        <v>180</v>
      </c>
      <c r="F44" s="51">
        <v>12</v>
      </c>
      <c r="G44" s="53">
        <f t="shared" si="6"/>
        <v>451</v>
      </c>
      <c r="H44" s="40"/>
      <c r="I44" s="40"/>
      <c r="J44" s="40"/>
      <c r="K44" s="41">
        <f>G44</f>
        <v>451</v>
      </c>
      <c r="M44" s="62"/>
    </row>
    <row r="45" spans="2:19" s="1" customFormat="1" ht="6" customHeight="1">
      <c r="B45" s="24"/>
      <c r="C45" s="23"/>
      <c r="D45" s="23"/>
      <c r="E45" s="23"/>
      <c r="F45" s="23"/>
      <c r="G45" s="23"/>
      <c r="H45" s="23"/>
      <c r="I45" s="23"/>
      <c r="J45" s="23"/>
      <c r="K45" s="23"/>
      <c r="L45" s="23"/>
      <c r="M45" s="23"/>
      <c r="N45" s="29"/>
      <c r="O45" s="12"/>
    </row>
    <row r="46" spans="2:19" s="1" customFormat="1" ht="16" customHeight="1">
      <c r="B46" s="27" t="s">
        <v>45</v>
      </c>
      <c r="C46" s="28"/>
      <c r="D46" s="23"/>
      <c r="E46" s="23"/>
      <c r="F46" s="23"/>
      <c r="G46" s="23"/>
      <c r="H46" s="23"/>
      <c r="I46" s="23"/>
      <c r="J46" s="23"/>
      <c r="K46" s="23"/>
      <c r="L46" s="23"/>
      <c r="M46" s="26"/>
      <c r="N46" s="23"/>
      <c r="O46" s="23"/>
    </row>
    <row r="47" spans="2:19" s="37" customFormat="1" ht="16" customHeight="1">
      <c r="B47" s="38" t="s">
        <v>62</v>
      </c>
      <c r="C47" s="51">
        <v>-15.278540000000001</v>
      </c>
      <c r="D47" s="51">
        <v>-424.21143999999998</v>
      </c>
      <c r="E47" s="51">
        <v>-564.53707000000009</v>
      </c>
      <c r="F47" s="51">
        <v>-20.417990000000003</v>
      </c>
      <c r="G47" s="53">
        <f>SUM(C47:F47)</f>
        <v>-1024.4450400000001</v>
      </c>
      <c r="H47" s="40"/>
      <c r="I47" s="40"/>
      <c r="J47" s="40"/>
      <c r="K47" s="41">
        <f>G47</f>
        <v>-1024.4450400000001</v>
      </c>
      <c r="M47" s="30" t="s">
        <v>142</v>
      </c>
      <c r="N47" s="25"/>
    </row>
    <row r="48" spans="2:19" s="1" customFormat="1" ht="6" customHeight="1">
      <c r="B48" s="24"/>
      <c r="C48" s="23"/>
      <c r="D48" s="23"/>
      <c r="E48" s="23"/>
      <c r="F48" s="23"/>
      <c r="G48" s="23"/>
      <c r="H48" s="23"/>
      <c r="I48" s="23"/>
      <c r="J48" s="23"/>
      <c r="K48" s="23"/>
      <c r="L48" s="23"/>
      <c r="M48" s="23"/>
      <c r="N48" s="29"/>
      <c r="O48" s="12"/>
    </row>
    <row r="49" spans="2:20" s="1" customFormat="1" ht="16" customHeight="1">
      <c r="B49" s="27" t="s">
        <v>65</v>
      </c>
      <c r="C49" s="28"/>
      <c r="D49" s="23"/>
      <c r="E49" s="23"/>
      <c r="F49" s="23"/>
      <c r="G49" s="23"/>
      <c r="H49" s="23"/>
      <c r="I49" s="23"/>
      <c r="J49" s="23"/>
      <c r="K49" s="23"/>
      <c r="L49" s="23"/>
      <c r="M49" s="26"/>
      <c r="N49" s="23"/>
      <c r="O49" s="23"/>
    </row>
    <row r="50" spans="2:20" s="37" customFormat="1" ht="16" customHeight="1">
      <c r="B50" s="38" t="s">
        <v>66</v>
      </c>
      <c r="C50" s="51">
        <v>0</v>
      </c>
      <c r="D50" s="51">
        <v>2354</v>
      </c>
      <c r="E50" s="51">
        <v>1636</v>
      </c>
      <c r="F50" s="51">
        <v>109</v>
      </c>
      <c r="G50" s="53">
        <f>SUM(C50:F50)</f>
        <v>4099</v>
      </c>
      <c r="H50" s="40"/>
      <c r="I50" s="40"/>
      <c r="J50" s="40"/>
      <c r="K50" s="41">
        <f>G50</f>
        <v>4099</v>
      </c>
      <c r="M50" s="30" t="str">
        <f>IF(AND(G44&gt;0, G50=0), "FAIL", "PASS")</f>
        <v>PASS</v>
      </c>
    </row>
    <row r="51" spans="2:20" s="37" customFormat="1" ht="16" customHeight="1">
      <c r="B51" s="46" t="s">
        <v>72</v>
      </c>
      <c r="C51" s="63" t="e">
        <f>(C44*1000)/C50</f>
        <v>#DIV/0!</v>
      </c>
      <c r="D51" s="63">
        <f>(D44*1000)/D50</f>
        <v>110.02548853016143</v>
      </c>
      <c r="E51" s="63">
        <f>(E44*1000)/E50</f>
        <v>110.02444987775061</v>
      </c>
      <c r="F51" s="63">
        <f>(F44*1000)/F50</f>
        <v>110.09174311926606</v>
      </c>
      <c r="G51" s="64">
        <f>(G44*1000)/G50</f>
        <v>110.02683581361308</v>
      </c>
      <c r="H51" s="40"/>
      <c r="I51" s="40"/>
      <c r="J51" s="40"/>
      <c r="K51" s="66">
        <f>(K44*1000)/K50</f>
        <v>110.02683581361308</v>
      </c>
    </row>
    <row r="52" spans="2:20" s="37" customFormat="1" ht="16" customHeight="1">
      <c r="B52" s="38" t="s">
        <v>67</v>
      </c>
      <c r="C52" s="51">
        <v>40945</v>
      </c>
      <c r="D52" s="51">
        <v>620768</v>
      </c>
      <c r="E52" s="51">
        <v>119302</v>
      </c>
      <c r="F52" s="51">
        <v>12610</v>
      </c>
      <c r="G52" s="53">
        <f>SUM(C52:F52)</f>
        <v>793625</v>
      </c>
      <c r="H52" s="40"/>
      <c r="I52" s="40"/>
      <c r="J52" s="40"/>
      <c r="K52" s="41">
        <f>G52</f>
        <v>793625</v>
      </c>
    </row>
    <row r="53" spans="2:20" s="37" customFormat="1" ht="16" customHeight="1">
      <c r="B53" s="38" t="s">
        <v>87</v>
      </c>
      <c r="C53" s="51">
        <v>12269.015096570751</v>
      </c>
      <c r="D53" s="51">
        <v>126596.82008474575</v>
      </c>
      <c r="E53" s="51">
        <v>161317</v>
      </c>
      <c r="F53" s="51">
        <v>14176</v>
      </c>
      <c r="G53" s="53">
        <f>SUM(C53:F53)</f>
        <v>314358.83518131648</v>
      </c>
      <c r="H53" s="40"/>
      <c r="I53" s="40"/>
      <c r="J53" s="40"/>
      <c r="K53" s="41">
        <f>G53</f>
        <v>314358.83518131648</v>
      </c>
    </row>
    <row r="54" spans="2:20" s="37" customFormat="1" ht="16" customHeight="1">
      <c r="B54" s="52" t="s">
        <v>68</v>
      </c>
      <c r="C54" s="53">
        <f>SUM(C52:C53)</f>
        <v>53214.015096570751</v>
      </c>
      <c r="D54" s="53">
        <f>SUM(D52:D53)</f>
        <v>747364.82008474576</v>
      </c>
      <c r="E54" s="53">
        <f>SUM(E52:E53)</f>
        <v>280619</v>
      </c>
      <c r="F54" s="53">
        <f>SUM(F52:F53)</f>
        <v>26786</v>
      </c>
      <c r="G54" s="53">
        <f>SUM(G52:G53)</f>
        <v>1107983.8351813164</v>
      </c>
      <c r="H54" s="40"/>
      <c r="I54" s="40"/>
      <c r="J54" s="40"/>
      <c r="K54" s="41">
        <f>SUM(K52:K53)</f>
        <v>1107983.8351813164</v>
      </c>
      <c r="M54" s="30" t="str">
        <f>IF(AND(G42&gt;0, G54=0), "FAIL", "PASS")</f>
        <v>PASS</v>
      </c>
    </row>
    <row r="55" spans="2:20" s="37" customFormat="1" ht="16" customHeight="1">
      <c r="B55" s="46" t="s">
        <v>73</v>
      </c>
      <c r="C55" s="63">
        <f>(C42*1000)/C54</f>
        <v>4.0402890029971665</v>
      </c>
      <c r="D55" s="63">
        <f>(D42*1000)/D54</f>
        <v>4.0435406093336415</v>
      </c>
      <c r="E55" s="63">
        <f>(E42*1000)/E54</f>
        <v>4.0410663568753362</v>
      </c>
      <c r="F55" s="63">
        <f>(F42*1000)/F54</f>
        <v>4.0319569924587473</v>
      </c>
      <c r="G55" s="64">
        <f>(G42*1000)/G54</f>
        <v>4.0424777490251316</v>
      </c>
      <c r="H55" s="40"/>
      <c r="I55" s="40"/>
      <c r="J55" s="40"/>
      <c r="K55" s="66">
        <f>(K42*1000)/K54</f>
        <v>4.0424777490251316</v>
      </c>
    </row>
    <row r="56" spans="2:20" s="37" customFormat="1" ht="12.75" customHeight="1"/>
    <row r="57" spans="2:20" s="13" customFormat="1" ht="18" customHeight="1">
      <c r="B57" s="14" t="s">
        <v>8</v>
      </c>
      <c r="C57" s="15"/>
      <c r="D57" s="15"/>
      <c r="F57" s="15"/>
      <c r="M57" s="15"/>
      <c r="N57" s="15"/>
      <c r="P57" s="15"/>
      <c r="Q57" s="15"/>
      <c r="T57" s="15"/>
    </row>
    <row r="58" spans="2:20" s="10" customFormat="1" ht="16" customHeight="1">
      <c r="B58" s="91" t="s">
        <v>172</v>
      </c>
      <c r="C58" s="91"/>
      <c r="D58" s="91"/>
      <c r="E58" s="91"/>
      <c r="F58" s="91"/>
      <c r="G58" s="91"/>
      <c r="H58" s="91"/>
      <c r="I58" s="91"/>
      <c r="J58" s="91"/>
      <c r="K58" s="91"/>
      <c r="L58" s="48"/>
      <c r="M58" s="49"/>
      <c r="N58" s="49"/>
      <c r="O58" s="49"/>
      <c r="P58" s="49"/>
      <c r="Q58" s="49"/>
      <c r="S58" s="49"/>
      <c r="T58" s="49"/>
    </row>
    <row r="59" spans="2:20" s="10" customFormat="1" ht="16" customHeight="1">
      <c r="B59" s="91"/>
      <c r="C59" s="91"/>
      <c r="D59" s="91"/>
      <c r="E59" s="91"/>
      <c r="F59" s="91"/>
      <c r="G59" s="91"/>
      <c r="H59" s="91"/>
      <c r="I59" s="91"/>
      <c r="J59" s="91"/>
      <c r="K59" s="91"/>
      <c r="L59" s="49"/>
      <c r="M59" s="49"/>
      <c r="N59" s="49"/>
      <c r="O59" s="49"/>
      <c r="P59" s="49"/>
      <c r="Q59" s="49"/>
      <c r="S59" s="49"/>
      <c r="T59" s="49"/>
    </row>
    <row r="60" spans="2:20" s="10" customFormat="1" ht="16" customHeight="1">
      <c r="B60" s="91"/>
      <c r="C60" s="91"/>
      <c r="D60" s="91"/>
      <c r="E60" s="91"/>
      <c r="F60" s="91"/>
      <c r="G60" s="91"/>
      <c r="H60" s="91"/>
      <c r="I60" s="91"/>
      <c r="J60" s="91"/>
      <c r="K60" s="91"/>
      <c r="L60" s="49"/>
      <c r="M60" s="49"/>
      <c r="N60" s="49"/>
      <c r="O60" s="49"/>
      <c r="P60" s="49"/>
      <c r="Q60" s="49"/>
      <c r="S60" s="49"/>
      <c r="T60" s="49"/>
    </row>
    <row r="61" spans="2:20" s="10" customFormat="1" ht="16" customHeight="1">
      <c r="B61" s="91"/>
      <c r="C61" s="91"/>
      <c r="D61" s="91"/>
      <c r="E61" s="91"/>
      <c r="F61" s="91"/>
      <c r="G61" s="91"/>
      <c r="H61" s="91"/>
      <c r="I61" s="91"/>
      <c r="J61" s="91"/>
      <c r="K61" s="91"/>
      <c r="L61" s="49"/>
      <c r="M61" s="49"/>
      <c r="N61" s="49"/>
      <c r="O61" s="49"/>
      <c r="P61" s="49"/>
      <c r="Q61" s="49"/>
      <c r="S61" s="49"/>
      <c r="T61" s="49"/>
    </row>
    <row r="62" spans="2:20" s="10" customFormat="1" ht="16" customHeight="1">
      <c r="B62" s="91"/>
      <c r="C62" s="91"/>
      <c r="D62" s="91"/>
      <c r="E62" s="91"/>
      <c r="F62" s="91"/>
      <c r="G62" s="91"/>
      <c r="H62" s="91"/>
      <c r="I62" s="91"/>
      <c r="J62" s="91"/>
      <c r="K62" s="91"/>
      <c r="L62" s="49"/>
      <c r="M62" s="49"/>
      <c r="N62" s="49"/>
      <c r="O62" s="49"/>
      <c r="P62" s="49"/>
      <c r="Q62" s="49"/>
      <c r="S62" s="49"/>
      <c r="T62" s="49"/>
    </row>
    <row r="63" spans="2:20" s="10" customFormat="1" ht="16" customHeight="1">
      <c r="B63" s="91"/>
      <c r="C63" s="91"/>
      <c r="D63" s="91"/>
      <c r="E63" s="91"/>
      <c r="F63" s="91"/>
      <c r="G63" s="91"/>
      <c r="H63" s="91"/>
      <c r="I63" s="91"/>
      <c r="J63" s="91"/>
      <c r="K63" s="91"/>
      <c r="L63" s="49"/>
      <c r="M63" s="49"/>
      <c r="N63" s="49"/>
      <c r="O63" s="49"/>
      <c r="P63" s="49"/>
      <c r="Q63" s="49"/>
      <c r="S63" s="49"/>
      <c r="T63" s="49"/>
    </row>
    <row r="64" spans="2:20" s="10" customFormat="1" ht="16" customHeight="1">
      <c r="B64" s="91"/>
      <c r="C64" s="91"/>
      <c r="D64" s="91"/>
      <c r="E64" s="91"/>
      <c r="F64" s="91"/>
      <c r="G64" s="91"/>
      <c r="H64" s="91"/>
      <c r="I64" s="91"/>
      <c r="J64" s="91"/>
      <c r="K64" s="91"/>
      <c r="L64" s="49"/>
      <c r="M64" s="49"/>
      <c r="N64" s="49"/>
      <c r="O64" s="49"/>
      <c r="P64" s="49"/>
      <c r="Q64" s="49"/>
      <c r="S64" s="49"/>
      <c r="T64" s="49"/>
    </row>
    <row r="65" spans="2:20" s="10" customFormat="1" ht="16" customHeight="1">
      <c r="B65" s="91"/>
      <c r="C65" s="91"/>
      <c r="D65" s="91"/>
      <c r="E65" s="91"/>
      <c r="F65" s="91"/>
      <c r="G65" s="91"/>
      <c r="H65" s="91"/>
      <c r="I65" s="91"/>
      <c r="J65" s="91"/>
      <c r="K65" s="91"/>
      <c r="L65" s="49"/>
      <c r="M65" s="49"/>
      <c r="N65" s="49"/>
      <c r="O65" s="49"/>
      <c r="P65" s="49"/>
      <c r="Q65" s="49"/>
      <c r="S65" s="49"/>
      <c r="T65" s="49"/>
    </row>
    <row r="66" spans="2:20" s="10" customFormat="1" ht="16" customHeight="1">
      <c r="B66" s="91"/>
      <c r="C66" s="91"/>
      <c r="D66" s="91"/>
      <c r="E66" s="91"/>
      <c r="F66" s="91"/>
      <c r="G66" s="91"/>
      <c r="H66" s="91"/>
      <c r="I66" s="91"/>
      <c r="J66" s="91"/>
      <c r="K66" s="91"/>
      <c r="L66" s="49"/>
      <c r="M66" s="49"/>
      <c r="N66" s="49"/>
      <c r="O66" s="49"/>
      <c r="P66" s="49"/>
      <c r="Q66" s="49"/>
      <c r="S66" s="49"/>
      <c r="T66" s="49"/>
    </row>
    <row r="67" spans="2:20" s="10" customFormat="1" ht="16" customHeight="1">
      <c r="B67" s="91"/>
      <c r="C67" s="91"/>
      <c r="D67" s="91"/>
      <c r="E67" s="91"/>
      <c r="F67" s="91"/>
      <c r="G67" s="91"/>
      <c r="H67" s="91"/>
      <c r="I67" s="91"/>
      <c r="J67" s="91"/>
      <c r="K67" s="91"/>
      <c r="L67" s="49"/>
      <c r="M67" s="49"/>
      <c r="N67" s="49"/>
      <c r="O67" s="49"/>
      <c r="P67" s="49"/>
      <c r="Q67" s="49"/>
      <c r="S67" s="49"/>
      <c r="T67" s="49"/>
    </row>
    <row r="68" spans="2:20" s="10" customFormat="1" ht="16" customHeight="1">
      <c r="B68" s="91"/>
      <c r="C68" s="91"/>
      <c r="D68" s="91"/>
      <c r="E68" s="91"/>
      <c r="F68" s="91"/>
      <c r="G68" s="91"/>
      <c r="H68" s="91"/>
      <c r="I68" s="91"/>
      <c r="J68" s="91"/>
      <c r="K68" s="91"/>
      <c r="L68" s="49"/>
      <c r="M68" s="49"/>
      <c r="N68" s="49"/>
      <c r="O68" s="49"/>
      <c r="P68" s="49"/>
      <c r="Q68" s="49"/>
      <c r="S68" s="49"/>
      <c r="T68" s="49"/>
    </row>
    <row r="69" spans="2:20" s="10" customFormat="1" ht="16" customHeight="1">
      <c r="B69" s="91"/>
      <c r="C69" s="91"/>
      <c r="D69" s="91"/>
      <c r="E69" s="91"/>
      <c r="F69" s="91"/>
      <c r="G69" s="91"/>
      <c r="H69" s="91"/>
      <c r="I69" s="91"/>
      <c r="J69" s="91"/>
      <c r="K69" s="91"/>
      <c r="L69" s="48"/>
      <c r="M69" s="49"/>
      <c r="N69" s="49"/>
      <c r="O69" s="49"/>
      <c r="P69" s="49"/>
      <c r="Q69" s="49"/>
      <c r="S69" s="49"/>
      <c r="T69" s="49"/>
    </row>
    <row r="70" spans="2:20">
      <c r="N70" s="50"/>
      <c r="P70" s="50"/>
      <c r="T70" s="50"/>
    </row>
  </sheetData>
  <mergeCells count="13">
    <mergeCell ref="R6:R7"/>
    <mergeCell ref="T6:T7"/>
    <mergeCell ref="C1:D1"/>
    <mergeCell ref="C3:D3"/>
    <mergeCell ref="F3:G3"/>
    <mergeCell ref="C6:G6"/>
    <mergeCell ref="H6:J6"/>
    <mergeCell ref="K6:K7"/>
    <mergeCell ref="B58:K69"/>
    <mergeCell ref="M6:M7"/>
    <mergeCell ref="N6:N7"/>
    <mergeCell ref="P6:P7"/>
    <mergeCell ref="Q6:Q7"/>
  </mergeCells>
  <conditionalFormatting sqref="C3:E3">
    <cfRule type="expression" dxfId="15" priority="2">
      <formula>$E$3&lt;&gt;0</formula>
    </cfRule>
  </conditionalFormatting>
  <conditionalFormatting sqref="C29:K29 P29:R29">
    <cfRule type="expression" dxfId="14" priority="5">
      <formula>AND(ABS(C13-C29)&gt;500, ABS((C13-C29)/C29)&gt;0.1)</formula>
    </cfRule>
  </conditionalFormatting>
  <conditionalFormatting sqref="C30:K30 P30:R30">
    <cfRule type="expression" dxfId="13" priority="6">
      <formula>AND(ABS(C22-C30)&gt;500, ABS((C22-C30)/C30)&gt;0.1)</formula>
    </cfRule>
  </conditionalFormatting>
  <conditionalFormatting sqref="C31:K31 P31:R31">
    <cfRule type="expression" dxfId="12" priority="7">
      <formula>AND(ABS(C26-C31)&gt;500, ABS((C26-C31)/C31)&gt;0.1)</formula>
    </cfRule>
  </conditionalFormatting>
  <conditionalFormatting sqref="M9:N9 M11:N13 M18:N18 M20:N22 M26:N26 M39:N40">
    <cfRule type="expression" dxfId="11" priority="4">
      <formula>$N9&lt;&gt;0</formula>
    </cfRule>
  </conditionalFormatting>
  <conditionalFormatting sqref="M6:N7">
    <cfRule type="expression" dxfId="10" priority="3">
      <formula>SUM($N$9:$N$40)&lt;&gt;0</formula>
    </cfRule>
  </conditionalFormatting>
  <conditionalFormatting sqref="T9 T11:T12 T18 T20:T21 M36 M43 M47 M50 M54">
    <cfRule type="cellIs" dxfId="9" priority="8" operator="equal">
      <formula>"FAIL"</formula>
    </cfRule>
  </conditionalFormatting>
  <conditionalFormatting sqref="C9:F9 H9:I9 P9:Q9 C11:F12 H11:I12 P11:Q12 C18:F18 C20:F21 H18:I18 H20:I21 P18:Q18 P20:Q21 C36:E36 C39:F44 H39:I40 C47:F47 C50:F50 C52:F53">
    <cfRule type="expression" dxfId="8" priority="1">
      <formula>VLOOKUP($B$3,#REF!, 7, FALSE)="No"</formula>
    </cfRule>
  </conditionalFormatting>
  <dataValidations count="4">
    <dataValidation type="list" allowBlank="1" showInputMessage="1" showErrorMessage="1" sqref="H3" xr:uid="{00000000-0002-0000-2100-000000000000}">
      <formula1>#REF!</formula1>
    </dataValidation>
    <dataValidation type="whole" errorStyle="warning" operator="greaterThanOrEqual" allowBlank="1" showErrorMessage="1" errorTitle="WARNING" error="This figure must be entered as a positive whole number. Please ensure the figure you have entered is correct." sqref="C50:F50 C52:F53" xr:uid="{00000000-0002-0000-2100-000001000000}">
      <formula1>0</formula1>
    </dataValidation>
    <dataValidation type="whole" errorStyle="warning" operator="lessThanOrEqual" allowBlank="1" showErrorMessage="1" errorTitle="WARNING: Check signage" error="Income must be entered as a negative whole number. Please ensure that the figure you have entered is correct." sqref="C11:F11 H11:I11 P11:Q11 C18:F18 H18:I18 P18:Q18 C20:F21 H20:I21 P20:Q21 C47:F47" xr:uid="{00000000-0002-0000-2100-000002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F9 H9:I9 P9:Q9 C12:F12 H12:I12 P12:Q12 C36:E36 C39:F44 H39:I40" xr:uid="{00000000-0002-0000-2100-000003000000}">
      <formula1>0</formula1>
    </dataValidation>
  </dataValidations>
  <pageMargins left="0.7" right="0.7" top="0.75" bottom="0.75" header="0.3" footer="0.3"/>
  <pageSetup paperSize="9" scale="53" fitToHeight="0" orientation="landscape" r:id="rId1"/>
  <rowBreaks count="1" manualBreakCount="1">
    <brk id="56" max="19"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tabColor rgb="FF8DB4E2"/>
    <pageSetUpPr fitToPage="1"/>
  </sheetPr>
  <dimension ref="B1:V70"/>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4" customWidth="1"/>
    <col min="2" max="2" width="53.453125" style="34" customWidth="1"/>
    <col min="3" max="4" width="13.453125" style="34" customWidth="1"/>
    <col min="5" max="5" width="12.81640625" style="34" customWidth="1"/>
    <col min="6" max="6" width="10.7265625" style="34" customWidth="1"/>
    <col min="7" max="7" width="11.1796875" style="34" customWidth="1"/>
    <col min="8" max="9" width="12.453125" style="34" customWidth="1"/>
    <col min="10" max="10" width="13" style="34" customWidth="1"/>
    <col min="11" max="11" width="13.26953125" style="34" customWidth="1"/>
    <col min="12" max="12" width="3.26953125" style="34" customWidth="1"/>
    <col min="13" max="14" width="10.81640625" style="34" customWidth="1"/>
    <col min="15" max="15" width="3.26953125" style="34" customWidth="1"/>
    <col min="16" max="17" width="11.1796875" style="34" customWidth="1"/>
    <col min="18" max="18" width="10" style="34" customWidth="1"/>
    <col min="19" max="19" width="3.26953125" style="34" customWidth="1"/>
    <col min="20" max="20" width="10.81640625" style="34" customWidth="1"/>
    <col min="21" max="16384" width="9.1796875" style="34"/>
  </cols>
  <sheetData>
    <row r="1" spans="2:20" s="1" customFormat="1" ht="20.149999999999999" customHeight="1">
      <c r="B1" s="2" t="s">
        <v>0</v>
      </c>
      <c r="C1" s="99"/>
      <c r="D1" s="99"/>
      <c r="F1" s="11"/>
      <c r="G1" s="11"/>
      <c r="H1" s="11"/>
      <c r="I1" s="11"/>
      <c r="J1" s="11"/>
    </row>
    <row r="2" spans="2:20" s="1" customFormat="1" ht="20.149999999999999" customHeight="1">
      <c r="B2" s="2" t="s">
        <v>89</v>
      </c>
    </row>
    <row r="3" spans="2:20" s="1" customFormat="1" ht="20.149999999999999" customHeight="1">
      <c r="B3" s="3" t="s">
        <v>42</v>
      </c>
      <c r="C3" s="100" t="s">
        <v>1</v>
      </c>
      <c r="D3" s="100"/>
      <c r="E3" s="4">
        <f>COUNT(N9:N40)-COUNTIF(N9:N40,"=0")+COUNTIF(T9:T21,"FAIL")+COUNTIF(M36:M54,"FAIL")</f>
        <v>0</v>
      </c>
      <c r="F3" s="101" t="s">
        <v>2</v>
      </c>
      <c r="G3" s="101"/>
      <c r="H3" s="5" t="s">
        <v>3</v>
      </c>
    </row>
    <row r="4" spans="2:20" s="6" customFormat="1" ht="12.75" customHeight="1">
      <c r="B4" s="7"/>
      <c r="C4" s="8"/>
      <c r="K4" s="9"/>
      <c r="L4" s="9"/>
      <c r="O4" s="9"/>
      <c r="P4" s="9"/>
      <c r="Q4" s="9"/>
      <c r="S4" s="9"/>
    </row>
    <row r="5" spans="2:20" s="6" customFormat="1" ht="12.75" customHeight="1">
      <c r="B5" s="7"/>
      <c r="C5" s="8"/>
      <c r="K5" s="9" t="s">
        <v>4</v>
      </c>
      <c r="L5" s="9"/>
      <c r="O5" s="9"/>
      <c r="P5" s="9"/>
      <c r="Q5" s="9"/>
      <c r="S5" s="9"/>
    </row>
    <row r="6" spans="2:20" ht="18" customHeight="1">
      <c r="B6" s="32" t="s">
        <v>12</v>
      </c>
      <c r="C6" s="102" t="s">
        <v>47</v>
      </c>
      <c r="D6" s="103"/>
      <c r="E6" s="103"/>
      <c r="F6" s="103"/>
      <c r="G6" s="104"/>
      <c r="H6" s="105" t="s">
        <v>48</v>
      </c>
      <c r="I6" s="106"/>
      <c r="J6" s="107"/>
      <c r="K6" s="97" t="s">
        <v>49</v>
      </c>
      <c r="L6" s="33"/>
      <c r="M6" s="92" t="s">
        <v>43</v>
      </c>
      <c r="N6" s="92" t="s">
        <v>5</v>
      </c>
      <c r="O6" s="33"/>
      <c r="P6" s="93" t="s">
        <v>59</v>
      </c>
      <c r="Q6" s="95" t="s">
        <v>60</v>
      </c>
      <c r="R6" s="97" t="s">
        <v>54</v>
      </c>
      <c r="S6" s="33"/>
      <c r="T6" s="92" t="s">
        <v>61</v>
      </c>
    </row>
    <row r="7" spans="2:20" ht="51" customHeight="1">
      <c r="B7" s="35" t="s">
        <v>13</v>
      </c>
      <c r="C7" s="68" t="s">
        <v>50</v>
      </c>
      <c r="D7" s="68" t="s">
        <v>51</v>
      </c>
      <c r="E7" s="68" t="s">
        <v>52</v>
      </c>
      <c r="F7" s="68" t="s">
        <v>53</v>
      </c>
      <c r="G7" s="67" t="s">
        <v>54</v>
      </c>
      <c r="H7" s="68" t="s">
        <v>55</v>
      </c>
      <c r="I7" s="68" t="s">
        <v>56</v>
      </c>
      <c r="J7" s="67" t="s">
        <v>57</v>
      </c>
      <c r="K7" s="108"/>
      <c r="L7" s="33"/>
      <c r="M7" s="92"/>
      <c r="N7" s="92"/>
      <c r="O7" s="33"/>
      <c r="P7" s="94"/>
      <c r="Q7" s="96"/>
      <c r="R7" s="98"/>
      <c r="S7" s="33"/>
      <c r="T7" s="92"/>
    </row>
    <row r="8" spans="2:20" s="37" customFormat="1" ht="16" customHeight="1">
      <c r="B8" s="36" t="s">
        <v>46</v>
      </c>
    </row>
    <row r="9" spans="2:20" s="37" customFormat="1" ht="16" customHeight="1">
      <c r="B9" s="38" t="s">
        <v>44</v>
      </c>
      <c r="C9" s="51">
        <v>60</v>
      </c>
      <c r="D9" s="51">
        <v>1777</v>
      </c>
      <c r="E9" s="51">
        <v>1416</v>
      </c>
      <c r="F9" s="51">
        <v>252</v>
      </c>
      <c r="G9" s="53">
        <f>SUM(C9:F9)</f>
        <v>3505</v>
      </c>
      <c r="H9" s="51">
        <v>91</v>
      </c>
      <c r="I9" s="51">
        <v>0</v>
      </c>
      <c r="J9" s="53">
        <f>SUM(H9:I9)</f>
        <v>91</v>
      </c>
      <c r="K9" s="41">
        <f>SUM(G9,J9)</f>
        <v>3596</v>
      </c>
      <c r="M9" s="54">
        <v>3596</v>
      </c>
      <c r="N9" s="54">
        <f>M9-K9</f>
        <v>0</v>
      </c>
      <c r="P9" s="51">
        <v>1639</v>
      </c>
      <c r="Q9" s="51">
        <v>1866</v>
      </c>
      <c r="R9" s="41">
        <f>SUM(P9:Q9)</f>
        <v>3505</v>
      </c>
      <c r="T9" s="57" t="str">
        <f>IF(R9=G9, "PASS", "FAIL")</f>
        <v>PASS</v>
      </c>
    </row>
    <row r="10" spans="2:20" s="37" customFormat="1" ht="16" customHeight="1">
      <c r="B10" s="38" t="s">
        <v>83</v>
      </c>
      <c r="C10" s="40"/>
      <c r="D10" s="40"/>
      <c r="E10" s="40"/>
      <c r="F10" s="40"/>
      <c r="G10" s="40"/>
      <c r="H10" s="40"/>
      <c r="I10" s="40"/>
      <c r="J10" s="40"/>
      <c r="K10" s="40"/>
      <c r="M10" s="55"/>
      <c r="N10" s="56"/>
      <c r="P10" s="40"/>
      <c r="Q10" s="40"/>
      <c r="R10" s="39"/>
      <c r="T10" s="60"/>
    </row>
    <row r="11" spans="2:20" s="37" customFormat="1" ht="16" customHeight="1">
      <c r="B11" s="38" t="s">
        <v>79</v>
      </c>
      <c r="C11" s="51">
        <v>0</v>
      </c>
      <c r="D11" s="51">
        <v>0</v>
      </c>
      <c r="E11" s="51">
        <v>0</v>
      </c>
      <c r="F11" s="51">
        <v>0</v>
      </c>
      <c r="G11" s="53">
        <f>SUM(C11:F11)</f>
        <v>0</v>
      </c>
      <c r="H11" s="51">
        <v>0</v>
      </c>
      <c r="I11" s="51">
        <v>0</v>
      </c>
      <c r="J11" s="53">
        <f>SUM(H11:I11)</f>
        <v>0</v>
      </c>
      <c r="K11" s="41">
        <f>SUM(G11,J11)</f>
        <v>0</v>
      </c>
      <c r="M11" s="54">
        <v>0</v>
      </c>
      <c r="N11" s="54">
        <f>M11-K11</f>
        <v>0</v>
      </c>
      <c r="P11" s="51">
        <v>0</v>
      </c>
      <c r="Q11" s="51">
        <v>0</v>
      </c>
      <c r="R11" s="41">
        <f>SUM(P11:Q11)</f>
        <v>0</v>
      </c>
      <c r="T11" s="57" t="str">
        <f>IF(R11=G11, "PASS", "FAIL")</f>
        <v>PASS</v>
      </c>
    </row>
    <row r="12" spans="2:20" s="37" customFormat="1" ht="16" customHeight="1">
      <c r="B12" s="38" t="s">
        <v>80</v>
      </c>
      <c r="C12" s="51">
        <v>18636</v>
      </c>
      <c r="D12" s="51">
        <v>86315</v>
      </c>
      <c r="E12" s="51">
        <v>79369</v>
      </c>
      <c r="F12" s="51">
        <v>22433</v>
      </c>
      <c r="G12" s="53">
        <f>SUM(C12:F12)</f>
        <v>206753</v>
      </c>
      <c r="H12" s="51">
        <v>1213</v>
      </c>
      <c r="I12" s="51">
        <v>163</v>
      </c>
      <c r="J12" s="53">
        <f>SUM(H12:I12)</f>
        <v>1376</v>
      </c>
      <c r="K12" s="41">
        <f>SUM(G12,J12)</f>
        <v>208129</v>
      </c>
      <c r="M12" s="54">
        <f>M13-SUM(M9,M11)</f>
        <v>208129</v>
      </c>
      <c r="N12" s="54">
        <f>M12-K12</f>
        <v>0</v>
      </c>
      <c r="P12" s="51">
        <v>168369</v>
      </c>
      <c r="Q12" s="51">
        <v>38384</v>
      </c>
      <c r="R12" s="41">
        <f>SUM(P12:Q12)</f>
        <v>206753</v>
      </c>
      <c r="T12" s="57" t="str">
        <f>IF(R12=G12, "PASS", "FAIL")</f>
        <v>PASS</v>
      </c>
    </row>
    <row r="13" spans="2:20" s="37" customFormat="1" ht="16" customHeight="1">
      <c r="B13" s="42" t="s">
        <v>6</v>
      </c>
      <c r="C13" s="41">
        <f t="shared" ref="C13:K13" si="0">SUM(C9,C11:C12)</f>
        <v>18696</v>
      </c>
      <c r="D13" s="41">
        <f t="shared" si="0"/>
        <v>88092</v>
      </c>
      <c r="E13" s="41">
        <f t="shared" si="0"/>
        <v>80785</v>
      </c>
      <c r="F13" s="41">
        <f t="shared" si="0"/>
        <v>22685</v>
      </c>
      <c r="G13" s="41">
        <f t="shared" si="0"/>
        <v>210258</v>
      </c>
      <c r="H13" s="41">
        <f t="shared" si="0"/>
        <v>1304</v>
      </c>
      <c r="I13" s="41">
        <f t="shared" si="0"/>
        <v>163</v>
      </c>
      <c r="J13" s="41">
        <f t="shared" si="0"/>
        <v>1467</v>
      </c>
      <c r="K13" s="41">
        <f t="shared" si="0"/>
        <v>211725</v>
      </c>
      <c r="M13" s="45">
        <v>211725</v>
      </c>
      <c r="N13" s="45">
        <f>M13-K13</f>
        <v>0</v>
      </c>
      <c r="P13" s="41">
        <f>SUM(P9,P11:P12)</f>
        <v>170008</v>
      </c>
      <c r="Q13" s="41">
        <f>SUM(Q9,Q11:Q12)</f>
        <v>40250</v>
      </c>
      <c r="R13" s="41">
        <f>SUM(R9,R11:R12)</f>
        <v>210258</v>
      </c>
    </row>
    <row r="14" spans="2:20" s="37" customFormat="1" ht="12.75" customHeight="1"/>
    <row r="15" spans="2:20" s="37" customFormat="1" ht="16" customHeight="1">
      <c r="B15" s="42" t="s">
        <v>81</v>
      </c>
      <c r="C15" s="41">
        <f t="shared" ref="C15:K15" si="1">C13+C18</f>
        <v>18696</v>
      </c>
      <c r="D15" s="41">
        <f t="shared" si="1"/>
        <v>88092</v>
      </c>
      <c r="E15" s="41">
        <f t="shared" si="1"/>
        <v>80785</v>
      </c>
      <c r="F15" s="41">
        <f t="shared" si="1"/>
        <v>22282</v>
      </c>
      <c r="G15" s="41">
        <f t="shared" si="1"/>
        <v>209855</v>
      </c>
      <c r="H15" s="41">
        <f t="shared" si="1"/>
        <v>1304</v>
      </c>
      <c r="I15" s="41">
        <f t="shared" si="1"/>
        <v>163</v>
      </c>
      <c r="J15" s="41">
        <f t="shared" si="1"/>
        <v>1467</v>
      </c>
      <c r="K15" s="41">
        <f t="shared" si="1"/>
        <v>211322</v>
      </c>
      <c r="P15" s="41">
        <f>P13+P18</f>
        <v>170008</v>
      </c>
      <c r="Q15" s="41">
        <f>Q13+Q18</f>
        <v>39847</v>
      </c>
      <c r="R15" s="41">
        <f>R13+R18</f>
        <v>209855</v>
      </c>
    </row>
    <row r="16" spans="2:20" s="37" customFormat="1" ht="12.75" customHeight="1"/>
    <row r="17" spans="2:22" s="37" customFormat="1" ht="16" customHeight="1">
      <c r="B17" s="36" t="s">
        <v>45</v>
      </c>
    </row>
    <row r="18" spans="2:22" s="37" customFormat="1" ht="16" customHeight="1">
      <c r="B18" s="38" t="s">
        <v>76</v>
      </c>
      <c r="C18" s="51">
        <v>0</v>
      </c>
      <c r="D18" s="51">
        <v>0</v>
      </c>
      <c r="E18" s="51">
        <v>0</v>
      </c>
      <c r="F18" s="51">
        <v>-403</v>
      </c>
      <c r="G18" s="53">
        <f>SUM(C18:F18)</f>
        <v>-403</v>
      </c>
      <c r="H18" s="51">
        <v>0</v>
      </c>
      <c r="I18" s="51">
        <v>0</v>
      </c>
      <c r="J18" s="53">
        <f>SUM(H18:I18)</f>
        <v>0</v>
      </c>
      <c r="K18" s="41">
        <f>SUM(G18,J18)</f>
        <v>-403</v>
      </c>
      <c r="M18" s="54">
        <v>-403</v>
      </c>
      <c r="N18" s="54">
        <f>M18-K18</f>
        <v>0</v>
      </c>
      <c r="P18" s="51">
        <v>0</v>
      </c>
      <c r="Q18" s="51">
        <v>-403</v>
      </c>
      <c r="R18" s="41">
        <f>SUM(P18:Q18)</f>
        <v>-403</v>
      </c>
      <c r="T18" s="57" t="str">
        <f>IF(R18=G18, "PASS", "FAIL")</f>
        <v>PASS</v>
      </c>
    </row>
    <row r="19" spans="2:22" s="37" customFormat="1" ht="16" customHeight="1">
      <c r="B19" s="65" t="s">
        <v>77</v>
      </c>
      <c r="C19" s="40"/>
      <c r="D19" s="40"/>
      <c r="E19" s="40"/>
      <c r="F19" s="40"/>
      <c r="G19" s="40"/>
      <c r="H19" s="40"/>
      <c r="I19" s="40"/>
      <c r="J19" s="40"/>
      <c r="K19" s="39"/>
      <c r="M19" s="55"/>
      <c r="N19" s="55"/>
      <c r="P19" s="40"/>
      <c r="Q19" s="40"/>
      <c r="R19" s="39"/>
      <c r="T19" s="61"/>
    </row>
    <row r="20" spans="2:22" s="37" customFormat="1" ht="16" customHeight="1">
      <c r="B20" s="38" t="s">
        <v>70</v>
      </c>
      <c r="C20" s="51">
        <v>0</v>
      </c>
      <c r="D20" s="51">
        <v>0</v>
      </c>
      <c r="E20" s="51">
        <v>0</v>
      </c>
      <c r="F20" s="51">
        <v>0</v>
      </c>
      <c r="G20" s="53">
        <f>SUM(C20:F20)</f>
        <v>0</v>
      </c>
      <c r="H20" s="51">
        <v>0</v>
      </c>
      <c r="I20" s="51">
        <v>0</v>
      </c>
      <c r="J20" s="53">
        <f>SUM(H20:I20)</f>
        <v>0</v>
      </c>
      <c r="K20" s="41">
        <f>SUM(G20,J20)</f>
        <v>0</v>
      </c>
      <c r="M20" s="54">
        <v>0</v>
      </c>
      <c r="N20" s="54">
        <f>M20-K20</f>
        <v>0</v>
      </c>
      <c r="P20" s="51">
        <v>0</v>
      </c>
      <c r="Q20" s="51">
        <v>0</v>
      </c>
      <c r="R20" s="41">
        <f>SUM(P20:Q20)</f>
        <v>0</v>
      </c>
      <c r="T20" s="57" t="str">
        <f>IF(R20=G20, "PASS", "FAIL")</f>
        <v>PASS</v>
      </c>
    </row>
    <row r="21" spans="2:22" s="37" customFormat="1" ht="16" customHeight="1">
      <c r="B21" s="38" t="s">
        <v>82</v>
      </c>
      <c r="C21" s="51">
        <v>-8763</v>
      </c>
      <c r="D21" s="51">
        <v>-6822</v>
      </c>
      <c r="E21" s="51">
        <v>-5974</v>
      </c>
      <c r="F21" s="51">
        <v>-778</v>
      </c>
      <c r="G21" s="53">
        <f>SUM(C21:F21)</f>
        <v>-22337</v>
      </c>
      <c r="H21" s="51">
        <v>-37</v>
      </c>
      <c r="I21" s="51">
        <v>0</v>
      </c>
      <c r="J21" s="53">
        <f>SUM(H21:I21)</f>
        <v>-37</v>
      </c>
      <c r="K21" s="41">
        <f>SUM(G21,J21)</f>
        <v>-22374</v>
      </c>
      <c r="M21" s="54">
        <f>M22-M18-M20</f>
        <v>-22374</v>
      </c>
      <c r="N21" s="54">
        <f>M21-K21</f>
        <v>0</v>
      </c>
      <c r="P21" s="51">
        <v>-10310</v>
      </c>
      <c r="Q21" s="51">
        <v>-12027</v>
      </c>
      <c r="R21" s="41">
        <f>SUM(P21:Q21)</f>
        <v>-22337</v>
      </c>
      <c r="T21" s="57" t="str">
        <f>IF(R21=G21, "PASS", "FAIL")</f>
        <v>PASS</v>
      </c>
    </row>
    <row r="22" spans="2:22" s="37" customFormat="1" ht="16" customHeight="1">
      <c r="B22" s="42" t="s">
        <v>9</v>
      </c>
      <c r="C22" s="41">
        <f t="shared" ref="C22:K22" si="2">SUM(C18,C20:C21)</f>
        <v>-8763</v>
      </c>
      <c r="D22" s="41">
        <f t="shared" si="2"/>
        <v>-6822</v>
      </c>
      <c r="E22" s="41">
        <f t="shared" si="2"/>
        <v>-5974</v>
      </c>
      <c r="F22" s="41">
        <f t="shared" si="2"/>
        <v>-1181</v>
      </c>
      <c r="G22" s="41">
        <f t="shared" si="2"/>
        <v>-22740</v>
      </c>
      <c r="H22" s="41">
        <f t="shared" si="2"/>
        <v>-37</v>
      </c>
      <c r="I22" s="41">
        <f t="shared" si="2"/>
        <v>0</v>
      </c>
      <c r="J22" s="41">
        <f t="shared" si="2"/>
        <v>-37</v>
      </c>
      <c r="K22" s="41">
        <f t="shared" si="2"/>
        <v>-22777</v>
      </c>
      <c r="M22" s="45">
        <v>-22777</v>
      </c>
      <c r="N22" s="45">
        <f>M22-K22</f>
        <v>0</v>
      </c>
      <c r="P22" s="41">
        <f>SUM(P18,P20:P21)</f>
        <v>-10310</v>
      </c>
      <c r="Q22" s="41">
        <f>SUM(Q18,Q20:Q21)</f>
        <v>-12430</v>
      </c>
      <c r="R22" s="41">
        <f>SUM(R18,R20:R21)</f>
        <v>-22740</v>
      </c>
    </row>
    <row r="23" spans="2:22" s="37" customFormat="1" ht="12.75" customHeight="1"/>
    <row r="24" spans="2:22" s="37" customFormat="1" ht="16" customHeight="1">
      <c r="B24" s="42" t="s">
        <v>78</v>
      </c>
      <c r="C24" s="41">
        <f t="shared" ref="C24:K24" si="3">C22-C18</f>
        <v>-8763</v>
      </c>
      <c r="D24" s="41">
        <f t="shared" si="3"/>
        <v>-6822</v>
      </c>
      <c r="E24" s="41">
        <f t="shared" si="3"/>
        <v>-5974</v>
      </c>
      <c r="F24" s="41">
        <f t="shared" si="3"/>
        <v>-778</v>
      </c>
      <c r="G24" s="41">
        <f t="shared" si="3"/>
        <v>-22337</v>
      </c>
      <c r="H24" s="41">
        <f t="shared" si="3"/>
        <v>-37</v>
      </c>
      <c r="I24" s="41">
        <f t="shared" si="3"/>
        <v>0</v>
      </c>
      <c r="J24" s="41">
        <f t="shared" si="3"/>
        <v>-37</v>
      </c>
      <c r="K24" s="41">
        <f t="shared" si="3"/>
        <v>-22374</v>
      </c>
      <c r="P24" s="41">
        <f>P22-P18</f>
        <v>-10310</v>
      </c>
      <c r="Q24" s="41">
        <f>Q22-Q18</f>
        <v>-12027</v>
      </c>
      <c r="R24" s="41">
        <f>R22-R18</f>
        <v>-22337</v>
      </c>
    </row>
    <row r="25" spans="2:22" s="37" customFormat="1" ht="12.75" customHeight="1"/>
    <row r="26" spans="2:22" s="37" customFormat="1" ht="16" customHeight="1">
      <c r="B26" s="43" t="s">
        <v>7</v>
      </c>
      <c r="C26" s="44">
        <f t="shared" ref="C26:K26" si="4">C13+C22</f>
        <v>9933</v>
      </c>
      <c r="D26" s="44">
        <f t="shared" si="4"/>
        <v>81270</v>
      </c>
      <c r="E26" s="44">
        <f t="shared" si="4"/>
        <v>74811</v>
      </c>
      <c r="F26" s="44">
        <f t="shared" si="4"/>
        <v>21504</v>
      </c>
      <c r="G26" s="44">
        <f t="shared" si="4"/>
        <v>187518</v>
      </c>
      <c r="H26" s="44">
        <f t="shared" si="4"/>
        <v>1267</v>
      </c>
      <c r="I26" s="44">
        <f t="shared" si="4"/>
        <v>163</v>
      </c>
      <c r="J26" s="44">
        <f t="shared" si="4"/>
        <v>1430</v>
      </c>
      <c r="K26" s="44">
        <f t="shared" si="4"/>
        <v>188948</v>
      </c>
      <c r="M26" s="45">
        <v>188948</v>
      </c>
      <c r="N26" s="45">
        <f>M26-K26</f>
        <v>0</v>
      </c>
      <c r="P26" s="44">
        <f>P13+P22</f>
        <v>159698</v>
      </c>
      <c r="Q26" s="44">
        <f>Q13+Q22</f>
        <v>27820</v>
      </c>
      <c r="R26" s="44">
        <f>R13+R22</f>
        <v>187518</v>
      </c>
    </row>
    <row r="27" spans="2:22" s="37" customFormat="1" ht="12.75" customHeight="1"/>
    <row r="28" spans="2:22" s="37" customFormat="1" ht="16" customHeight="1">
      <c r="B28" s="34" t="s">
        <v>58</v>
      </c>
    </row>
    <row r="29" spans="2:22" s="37" customFormat="1" ht="16" customHeight="1">
      <c r="B29" s="46" t="s">
        <v>90</v>
      </c>
      <c r="C29" s="47">
        <v>11494</v>
      </c>
      <c r="D29" s="47">
        <v>85981</v>
      </c>
      <c r="E29" s="47">
        <v>77725</v>
      </c>
      <c r="F29" s="47">
        <v>20765</v>
      </c>
      <c r="G29" s="47">
        <v>195965</v>
      </c>
      <c r="H29" s="47">
        <v>1287</v>
      </c>
      <c r="I29" s="47">
        <v>143</v>
      </c>
      <c r="J29" s="47">
        <v>1430</v>
      </c>
      <c r="K29" s="47">
        <v>197395</v>
      </c>
      <c r="P29" s="47">
        <v>156529</v>
      </c>
      <c r="Q29" s="47">
        <v>39436</v>
      </c>
      <c r="R29" s="47">
        <v>195965</v>
      </c>
    </row>
    <row r="30" spans="2:22" s="37" customFormat="1" ht="16" customHeight="1">
      <c r="B30" s="46" t="s">
        <v>91</v>
      </c>
      <c r="C30" s="47">
        <v>-3108</v>
      </c>
      <c r="D30" s="47">
        <v>-7084</v>
      </c>
      <c r="E30" s="47">
        <v>-5390</v>
      </c>
      <c r="F30" s="47">
        <v>-1203</v>
      </c>
      <c r="G30" s="47">
        <v>-16785</v>
      </c>
      <c r="H30" s="47">
        <v>-111</v>
      </c>
      <c r="I30" s="47">
        <v>0</v>
      </c>
      <c r="J30" s="47">
        <v>-111</v>
      </c>
      <c r="K30" s="47">
        <v>-16896</v>
      </c>
      <c r="P30" s="47">
        <v>-9671</v>
      </c>
      <c r="Q30" s="47">
        <v>-7114</v>
      </c>
      <c r="R30" s="47">
        <v>-16785</v>
      </c>
    </row>
    <row r="31" spans="2:22" s="37" customFormat="1" ht="16" customHeight="1">
      <c r="B31" s="46" t="s">
        <v>92</v>
      </c>
      <c r="C31" s="47">
        <v>8386</v>
      </c>
      <c r="D31" s="47">
        <v>78897</v>
      </c>
      <c r="E31" s="47">
        <v>72335</v>
      </c>
      <c r="F31" s="47">
        <v>19562</v>
      </c>
      <c r="G31" s="47">
        <v>179180</v>
      </c>
      <c r="H31" s="47">
        <v>1176</v>
      </c>
      <c r="I31" s="47">
        <v>143</v>
      </c>
      <c r="J31" s="47">
        <v>1319</v>
      </c>
      <c r="K31" s="47">
        <v>180499</v>
      </c>
      <c r="P31" s="47">
        <v>146858</v>
      </c>
      <c r="Q31" s="47">
        <v>32322</v>
      </c>
      <c r="R31" s="47">
        <v>179180</v>
      </c>
    </row>
    <row r="32" spans="2:22" s="1" customFormat="1" ht="12.75" customHeight="1">
      <c r="B32" s="16"/>
      <c r="C32" s="31">
        <v>2</v>
      </c>
      <c r="D32" s="31">
        <f t="shared" ref="D32:K32" si="5">C32+1</f>
        <v>3</v>
      </c>
      <c r="E32" s="31">
        <f t="shared" si="5"/>
        <v>4</v>
      </c>
      <c r="F32" s="31">
        <f t="shared" si="5"/>
        <v>5</v>
      </c>
      <c r="G32" s="31">
        <f t="shared" si="5"/>
        <v>6</v>
      </c>
      <c r="H32" s="31">
        <f t="shared" si="5"/>
        <v>7</v>
      </c>
      <c r="I32" s="31">
        <f t="shared" si="5"/>
        <v>8</v>
      </c>
      <c r="J32" s="31">
        <f t="shared" si="5"/>
        <v>9</v>
      </c>
      <c r="K32" s="31">
        <f t="shared" si="5"/>
        <v>10</v>
      </c>
      <c r="L32" s="17"/>
      <c r="M32" s="18"/>
      <c r="N32" s="19"/>
      <c r="O32" s="17"/>
      <c r="P32" s="31">
        <v>12</v>
      </c>
      <c r="Q32" s="31">
        <f>P32+1</f>
        <v>13</v>
      </c>
      <c r="R32" s="31">
        <f>Q32+1</f>
        <v>14</v>
      </c>
      <c r="S32" s="17"/>
      <c r="T32" s="20"/>
      <c r="U32" s="21"/>
      <c r="V32" s="21"/>
    </row>
    <row r="33" spans="2:19" s="1" customFormat="1" ht="18" customHeight="1">
      <c r="B33" s="22" t="s">
        <v>69</v>
      </c>
      <c r="C33" s="23"/>
      <c r="D33" s="23"/>
      <c r="E33" s="23"/>
      <c r="F33" s="23"/>
      <c r="G33" s="23"/>
      <c r="H33" s="23"/>
      <c r="I33" s="23"/>
      <c r="J33" s="23"/>
      <c r="K33" s="23"/>
      <c r="L33" s="23"/>
      <c r="O33" s="23"/>
      <c r="P33" s="23"/>
      <c r="Q33" s="23"/>
      <c r="R33" s="23"/>
      <c r="S33" s="23"/>
    </row>
    <row r="34" spans="2:19" s="1" customFormat="1" ht="6" customHeight="1">
      <c r="B34" s="24"/>
      <c r="C34" s="23"/>
      <c r="D34" s="23"/>
      <c r="E34" s="23"/>
      <c r="F34" s="23"/>
      <c r="G34" s="23"/>
      <c r="H34" s="23"/>
      <c r="I34" s="23"/>
      <c r="J34" s="23"/>
      <c r="K34" s="23"/>
      <c r="L34" s="23"/>
      <c r="M34" s="23"/>
      <c r="N34" s="29"/>
      <c r="O34" s="12"/>
    </row>
    <row r="35" spans="2:19" s="1" customFormat="1" ht="16" customHeight="1">
      <c r="B35" s="27" t="s">
        <v>71</v>
      </c>
      <c r="C35" s="28"/>
      <c r="D35" s="23"/>
      <c r="E35" s="23"/>
      <c r="F35" s="23"/>
      <c r="G35" s="23"/>
      <c r="H35" s="23"/>
      <c r="I35" s="23"/>
      <c r="J35" s="23"/>
      <c r="K35" s="23"/>
      <c r="L35" s="23"/>
      <c r="M35" s="26"/>
      <c r="N35" s="23"/>
      <c r="O35" s="23"/>
    </row>
    <row r="36" spans="2:19" s="37" customFormat="1" ht="16" customHeight="1">
      <c r="B36" s="38" t="s">
        <v>71</v>
      </c>
      <c r="C36" s="51">
        <v>23</v>
      </c>
      <c r="D36" s="51">
        <v>590</v>
      </c>
      <c r="E36" s="51">
        <v>272</v>
      </c>
      <c r="F36" s="40"/>
      <c r="G36" s="40"/>
      <c r="H36" s="40"/>
      <c r="I36" s="40"/>
      <c r="J36" s="40"/>
      <c r="K36" s="40"/>
      <c r="M36" s="57" t="s">
        <v>142</v>
      </c>
    </row>
    <row r="37" spans="2:19" s="1" customFormat="1" ht="6" customHeight="1">
      <c r="B37" s="24"/>
      <c r="C37" s="23"/>
      <c r="D37" s="23"/>
      <c r="E37" s="23"/>
      <c r="F37" s="23"/>
      <c r="G37" s="23"/>
      <c r="H37" s="23"/>
      <c r="I37" s="23"/>
      <c r="J37" s="23"/>
      <c r="K37" s="23"/>
      <c r="L37" s="23"/>
      <c r="M37" s="23"/>
      <c r="N37" s="29"/>
      <c r="O37" s="12"/>
    </row>
    <row r="38" spans="2:19" s="1" customFormat="1" ht="16" customHeight="1">
      <c r="B38" s="27" t="s">
        <v>84</v>
      </c>
      <c r="C38" s="28"/>
      <c r="D38" s="23"/>
      <c r="E38" s="23"/>
      <c r="F38" s="23"/>
      <c r="G38" s="23"/>
      <c r="H38" s="23"/>
      <c r="I38" s="23"/>
      <c r="J38" s="23"/>
      <c r="K38" s="23"/>
      <c r="L38" s="23"/>
      <c r="M38" s="26"/>
      <c r="N38" s="23"/>
      <c r="O38" s="23"/>
    </row>
    <row r="39" spans="2:19" s="37" customFormat="1" ht="16" customHeight="1">
      <c r="B39" s="38" t="s">
        <v>85</v>
      </c>
      <c r="C39" s="51">
        <v>1203</v>
      </c>
      <c r="D39" s="51">
        <v>53237</v>
      </c>
      <c r="E39" s="51">
        <v>47110</v>
      </c>
      <c r="F39" s="51">
        <v>7797</v>
      </c>
      <c r="G39" s="53">
        <f t="shared" ref="G39:G44" si="6">SUM(C39:F39)</f>
        <v>109347</v>
      </c>
      <c r="H39" s="51">
        <v>0</v>
      </c>
      <c r="I39" s="51">
        <v>0</v>
      </c>
      <c r="J39" s="53">
        <f>SUM(H39:I39)</f>
        <v>0</v>
      </c>
      <c r="K39" s="41">
        <f>G39+J39</f>
        <v>109347</v>
      </c>
      <c r="M39" s="54">
        <v>109347</v>
      </c>
      <c r="N39" s="54">
        <f>M39-K39</f>
        <v>0</v>
      </c>
    </row>
    <row r="40" spans="2:19" s="37" customFormat="1" ht="16" customHeight="1">
      <c r="B40" s="38" t="s">
        <v>88</v>
      </c>
      <c r="C40" s="51">
        <v>14587</v>
      </c>
      <c r="D40" s="51">
        <v>13729</v>
      </c>
      <c r="E40" s="51">
        <v>13391</v>
      </c>
      <c r="F40" s="51">
        <v>5183</v>
      </c>
      <c r="G40" s="53">
        <f t="shared" si="6"/>
        <v>46890</v>
      </c>
      <c r="H40" s="51">
        <v>1130</v>
      </c>
      <c r="I40" s="51">
        <v>1800</v>
      </c>
      <c r="J40" s="53">
        <f>SUM(H40:I40)</f>
        <v>2930</v>
      </c>
      <c r="K40" s="41">
        <f>G40+J40</f>
        <v>49820</v>
      </c>
      <c r="M40" s="54">
        <v>49820</v>
      </c>
      <c r="N40" s="54">
        <f>M40-K40</f>
        <v>0</v>
      </c>
    </row>
    <row r="41" spans="2:19" s="37" customFormat="1" ht="16" customHeight="1">
      <c r="B41" s="38" t="s">
        <v>86</v>
      </c>
      <c r="C41" s="51">
        <v>2</v>
      </c>
      <c r="D41" s="51">
        <v>1151</v>
      </c>
      <c r="E41" s="51">
        <v>2915</v>
      </c>
      <c r="F41" s="51">
        <v>3382</v>
      </c>
      <c r="G41" s="53">
        <f t="shared" si="6"/>
        <v>7450</v>
      </c>
      <c r="H41" s="40"/>
      <c r="I41" s="40"/>
      <c r="J41" s="40"/>
      <c r="K41" s="41">
        <f>G41</f>
        <v>7450</v>
      </c>
    </row>
    <row r="42" spans="2:19" s="37" customFormat="1" ht="16" customHeight="1">
      <c r="B42" s="38" t="s">
        <v>62</v>
      </c>
      <c r="C42" s="51">
        <v>0</v>
      </c>
      <c r="D42" s="51">
        <v>4461</v>
      </c>
      <c r="E42" s="51">
        <v>3106</v>
      </c>
      <c r="F42" s="51">
        <v>116</v>
      </c>
      <c r="G42" s="53">
        <f t="shared" si="6"/>
        <v>7683</v>
      </c>
      <c r="H42" s="40"/>
      <c r="I42" s="40"/>
      <c r="J42" s="40"/>
      <c r="K42" s="41">
        <f>G42</f>
        <v>7683</v>
      </c>
    </row>
    <row r="43" spans="2:19" s="37" customFormat="1" ht="16" customHeight="1">
      <c r="B43" s="38" t="s">
        <v>63</v>
      </c>
      <c r="C43" s="51">
        <v>0</v>
      </c>
      <c r="D43" s="51">
        <v>0</v>
      </c>
      <c r="E43" s="51">
        <v>0</v>
      </c>
      <c r="F43" s="51">
        <v>22432</v>
      </c>
      <c r="G43" s="53">
        <f t="shared" si="6"/>
        <v>22432</v>
      </c>
      <c r="H43" s="40"/>
      <c r="I43" s="40"/>
      <c r="J43" s="40"/>
      <c r="K43" s="41">
        <f>G43</f>
        <v>22432</v>
      </c>
      <c r="M43" s="30" t="str">
        <f>IF(OR(SUM(C43:E43)&gt;P13, F43&gt;F13), "FAIL", "PASS")</f>
        <v>PASS</v>
      </c>
      <c r="N43" s="25"/>
    </row>
    <row r="44" spans="2:19" s="37" customFormat="1" ht="16" customHeight="1">
      <c r="B44" s="38" t="s">
        <v>64</v>
      </c>
      <c r="C44" s="51">
        <v>0</v>
      </c>
      <c r="D44" s="51">
        <v>563</v>
      </c>
      <c r="E44" s="51">
        <v>338</v>
      </c>
      <c r="F44" s="51">
        <v>18</v>
      </c>
      <c r="G44" s="53">
        <f t="shared" si="6"/>
        <v>919</v>
      </c>
      <c r="H44" s="40"/>
      <c r="I44" s="40"/>
      <c r="J44" s="40"/>
      <c r="K44" s="41">
        <f>G44</f>
        <v>919</v>
      </c>
      <c r="M44" s="62"/>
    </row>
    <row r="45" spans="2:19" s="1" customFormat="1" ht="6" customHeight="1">
      <c r="B45" s="24"/>
      <c r="C45" s="23"/>
      <c r="D45" s="23"/>
      <c r="E45" s="23"/>
      <c r="F45" s="23"/>
      <c r="G45" s="23"/>
      <c r="H45" s="23"/>
      <c r="I45" s="23"/>
      <c r="J45" s="23"/>
      <c r="K45" s="23"/>
      <c r="L45" s="23"/>
      <c r="M45" s="23"/>
      <c r="N45" s="29"/>
      <c r="O45" s="12"/>
    </row>
    <row r="46" spans="2:19" s="1" customFormat="1" ht="16" customHeight="1">
      <c r="B46" s="27" t="s">
        <v>45</v>
      </c>
      <c r="C46" s="28"/>
      <c r="D46" s="23"/>
      <c r="E46" s="23"/>
      <c r="F46" s="23"/>
      <c r="G46" s="23"/>
      <c r="H46" s="23"/>
      <c r="I46" s="23"/>
      <c r="J46" s="23"/>
      <c r="K46" s="23"/>
      <c r="L46" s="23"/>
      <c r="M46" s="26"/>
      <c r="N46" s="23"/>
      <c r="O46" s="23"/>
    </row>
    <row r="47" spans="2:19" s="37" customFormat="1" ht="16" customHeight="1">
      <c r="B47" s="38" t="s">
        <v>62</v>
      </c>
      <c r="C47" s="51">
        <v>0</v>
      </c>
      <c r="D47" s="51">
        <v>-1266</v>
      </c>
      <c r="E47" s="51">
        <v>-858</v>
      </c>
      <c r="F47" s="51">
        <v>-22</v>
      </c>
      <c r="G47" s="53">
        <f>SUM(C47:F47)</f>
        <v>-2146</v>
      </c>
      <c r="H47" s="40"/>
      <c r="I47" s="40"/>
      <c r="J47" s="40"/>
      <c r="K47" s="41">
        <f>G47</f>
        <v>-2146</v>
      </c>
      <c r="M47" s="30" t="s">
        <v>142</v>
      </c>
      <c r="N47" s="25"/>
    </row>
    <row r="48" spans="2:19" s="1" customFormat="1" ht="6" customHeight="1">
      <c r="B48" s="24"/>
      <c r="C48" s="23"/>
      <c r="D48" s="23"/>
      <c r="E48" s="23"/>
      <c r="F48" s="23"/>
      <c r="G48" s="23"/>
      <c r="H48" s="23"/>
      <c r="I48" s="23"/>
      <c r="J48" s="23"/>
      <c r="K48" s="23"/>
      <c r="L48" s="23"/>
      <c r="M48" s="23"/>
      <c r="N48" s="29"/>
      <c r="O48" s="12"/>
    </row>
    <row r="49" spans="2:20" s="1" customFormat="1" ht="16" customHeight="1">
      <c r="B49" s="27" t="s">
        <v>65</v>
      </c>
      <c r="C49" s="28"/>
      <c r="D49" s="23"/>
      <c r="E49" s="23"/>
      <c r="F49" s="23"/>
      <c r="G49" s="23"/>
      <c r="H49" s="23"/>
      <c r="I49" s="23"/>
      <c r="J49" s="23"/>
      <c r="K49" s="23"/>
      <c r="L49" s="23"/>
      <c r="M49" s="26"/>
      <c r="N49" s="23"/>
      <c r="O49" s="23"/>
    </row>
    <row r="50" spans="2:20" s="37" customFormat="1" ht="16" customHeight="1">
      <c r="B50" s="38" t="s">
        <v>66</v>
      </c>
      <c r="C50" s="51">
        <v>0</v>
      </c>
      <c r="D50" s="51">
        <v>4504</v>
      </c>
      <c r="E50" s="51">
        <v>2507</v>
      </c>
      <c r="F50" s="51">
        <v>140</v>
      </c>
      <c r="G50" s="53">
        <f>SUM(C50:F50)</f>
        <v>7151</v>
      </c>
      <c r="H50" s="40"/>
      <c r="I50" s="40"/>
      <c r="J50" s="40"/>
      <c r="K50" s="41">
        <f>G50</f>
        <v>7151</v>
      </c>
      <c r="M50" s="30" t="str">
        <f>IF(AND(G44&gt;0, G50=0), "FAIL", "PASS")</f>
        <v>PASS</v>
      </c>
    </row>
    <row r="51" spans="2:20" s="37" customFormat="1" ht="16" customHeight="1">
      <c r="B51" s="46" t="s">
        <v>72</v>
      </c>
      <c r="C51" s="63" t="e">
        <f>(C44*1000)/C50</f>
        <v>#DIV/0!</v>
      </c>
      <c r="D51" s="63">
        <f>(D44*1000)/D50</f>
        <v>125</v>
      </c>
      <c r="E51" s="63">
        <f>(E44*1000)/E50</f>
        <v>134.82249700837656</v>
      </c>
      <c r="F51" s="63">
        <f>(F44*1000)/F50</f>
        <v>128.57142857142858</v>
      </c>
      <c r="G51" s="64">
        <f>(G44*1000)/G50</f>
        <v>128.51349461613759</v>
      </c>
      <c r="H51" s="40"/>
      <c r="I51" s="40"/>
      <c r="J51" s="40"/>
      <c r="K51" s="66">
        <f>(K44*1000)/K50</f>
        <v>128.51349461613759</v>
      </c>
    </row>
    <row r="52" spans="2:20" s="37" customFormat="1" ht="16" customHeight="1">
      <c r="B52" s="38" t="s">
        <v>67</v>
      </c>
      <c r="C52" s="51">
        <v>0</v>
      </c>
      <c r="D52" s="51">
        <v>936920</v>
      </c>
      <c r="E52" s="51">
        <v>191577</v>
      </c>
      <c r="F52" s="51">
        <v>49538</v>
      </c>
      <c r="G52" s="53">
        <f>SUM(C52:F52)</f>
        <v>1178035</v>
      </c>
      <c r="H52" s="40"/>
      <c r="I52" s="40"/>
      <c r="J52" s="40"/>
      <c r="K52" s="41">
        <f>G52</f>
        <v>1178035</v>
      </c>
    </row>
    <row r="53" spans="2:20" s="37" customFormat="1" ht="16" customHeight="1">
      <c r="B53" s="38" t="s">
        <v>87</v>
      </c>
      <c r="C53" s="51">
        <v>0</v>
      </c>
      <c r="D53" s="51">
        <v>311457</v>
      </c>
      <c r="E53" s="51">
        <v>621136.37444934004</v>
      </c>
      <c r="F53" s="51">
        <v>0</v>
      </c>
      <c r="G53" s="53">
        <f>SUM(C53:F53)</f>
        <v>932593.37444934004</v>
      </c>
      <c r="H53" s="40"/>
      <c r="I53" s="40"/>
      <c r="J53" s="40"/>
      <c r="K53" s="41">
        <f>G53</f>
        <v>932593.37444934004</v>
      </c>
    </row>
    <row r="54" spans="2:20" s="37" customFormat="1" ht="16" customHeight="1">
      <c r="B54" s="52" t="s">
        <v>68</v>
      </c>
      <c r="C54" s="53">
        <f>SUM(C52:C53)</f>
        <v>0</v>
      </c>
      <c r="D54" s="53">
        <f>SUM(D52:D53)</f>
        <v>1248377</v>
      </c>
      <c r="E54" s="53">
        <f>SUM(E52:E53)</f>
        <v>812713.37444934004</v>
      </c>
      <c r="F54" s="53">
        <f>SUM(F52:F53)</f>
        <v>49538</v>
      </c>
      <c r="G54" s="53">
        <f>SUM(G52:G53)</f>
        <v>2110628.3744493402</v>
      </c>
      <c r="H54" s="40"/>
      <c r="I54" s="40"/>
      <c r="J54" s="40"/>
      <c r="K54" s="41">
        <f>SUM(K52:K53)</f>
        <v>2110628.3744493402</v>
      </c>
      <c r="M54" s="30" t="str">
        <f>IF(AND(G42&gt;0, G54=0), "FAIL", "PASS")</f>
        <v>PASS</v>
      </c>
    </row>
    <row r="55" spans="2:20" s="37" customFormat="1" ht="16" customHeight="1">
      <c r="B55" s="46" t="s">
        <v>73</v>
      </c>
      <c r="C55" s="63" t="e">
        <f>(C42*1000)/C54</f>
        <v>#DIV/0!</v>
      </c>
      <c r="D55" s="63">
        <f>(D42*1000)/D54</f>
        <v>3.5734397541768232</v>
      </c>
      <c r="E55" s="63">
        <f>(E42*1000)/E54</f>
        <v>3.821765578921958</v>
      </c>
      <c r="F55" s="63">
        <f>(F42*1000)/F54</f>
        <v>2.3416367233235094</v>
      </c>
      <c r="G55" s="64">
        <f>(G42*1000)/G54</f>
        <v>3.6401481629869985</v>
      </c>
      <c r="H55" s="40"/>
      <c r="I55" s="40"/>
      <c r="J55" s="40"/>
      <c r="K55" s="66">
        <f>(K42*1000)/K54</f>
        <v>3.6401481629869985</v>
      </c>
    </row>
    <row r="56" spans="2:20" s="37" customFormat="1" ht="12.75" customHeight="1"/>
    <row r="57" spans="2:20" s="13" customFormat="1" ht="18" customHeight="1">
      <c r="B57" s="14" t="s">
        <v>8</v>
      </c>
      <c r="C57" s="15"/>
      <c r="D57" s="15"/>
      <c r="F57" s="15"/>
      <c r="M57" s="15"/>
      <c r="N57" s="15"/>
      <c r="P57" s="15"/>
      <c r="Q57" s="15"/>
      <c r="T57" s="15"/>
    </row>
    <row r="58" spans="2:20" s="10" customFormat="1" ht="16" customHeight="1">
      <c r="B58" s="91" t="s">
        <v>173</v>
      </c>
      <c r="C58" s="91"/>
      <c r="D58" s="91"/>
      <c r="E58" s="91"/>
      <c r="F58" s="91"/>
      <c r="G58" s="91"/>
      <c r="H58" s="91"/>
      <c r="I58" s="91"/>
      <c r="J58" s="91"/>
      <c r="K58" s="91"/>
      <c r="L58" s="48"/>
      <c r="M58" s="49"/>
      <c r="N58" s="49"/>
      <c r="O58" s="49"/>
      <c r="P58" s="49"/>
      <c r="Q58" s="49"/>
      <c r="S58" s="49"/>
      <c r="T58" s="49"/>
    </row>
    <row r="59" spans="2:20" s="10" customFormat="1" ht="16" customHeight="1">
      <c r="B59" s="91"/>
      <c r="C59" s="91"/>
      <c r="D59" s="91"/>
      <c r="E59" s="91"/>
      <c r="F59" s="91"/>
      <c r="G59" s="91"/>
      <c r="H59" s="91"/>
      <c r="I59" s="91"/>
      <c r="J59" s="91"/>
      <c r="K59" s="91"/>
      <c r="L59" s="49"/>
      <c r="M59" s="49"/>
      <c r="N59" s="49"/>
      <c r="O59" s="49"/>
      <c r="P59" s="49"/>
      <c r="Q59" s="49"/>
      <c r="S59" s="49"/>
      <c r="T59" s="49"/>
    </row>
    <row r="60" spans="2:20" s="10" customFormat="1" ht="16" customHeight="1">
      <c r="B60" s="91"/>
      <c r="C60" s="91"/>
      <c r="D60" s="91"/>
      <c r="E60" s="91"/>
      <c r="F60" s="91"/>
      <c r="G60" s="91"/>
      <c r="H60" s="91"/>
      <c r="I60" s="91"/>
      <c r="J60" s="91"/>
      <c r="K60" s="91"/>
      <c r="L60" s="49"/>
      <c r="M60" s="49"/>
      <c r="N60" s="49"/>
      <c r="O60" s="49"/>
      <c r="P60" s="49"/>
      <c r="Q60" s="49"/>
      <c r="S60" s="49"/>
      <c r="T60" s="49"/>
    </row>
    <row r="61" spans="2:20" s="10" customFormat="1" ht="16" customHeight="1">
      <c r="B61" s="91"/>
      <c r="C61" s="91"/>
      <c r="D61" s="91"/>
      <c r="E61" s="91"/>
      <c r="F61" s="91"/>
      <c r="G61" s="91"/>
      <c r="H61" s="91"/>
      <c r="I61" s="91"/>
      <c r="J61" s="91"/>
      <c r="K61" s="91"/>
      <c r="L61" s="49"/>
      <c r="M61" s="49"/>
      <c r="N61" s="49"/>
      <c r="O61" s="49"/>
      <c r="P61" s="49"/>
      <c r="Q61" s="49"/>
      <c r="S61" s="49"/>
      <c r="T61" s="49"/>
    </row>
    <row r="62" spans="2:20" s="10" customFormat="1" ht="16" customHeight="1">
      <c r="B62" s="91"/>
      <c r="C62" s="91"/>
      <c r="D62" s="91"/>
      <c r="E62" s="91"/>
      <c r="F62" s="91"/>
      <c r="G62" s="91"/>
      <c r="H62" s="91"/>
      <c r="I62" s="91"/>
      <c r="J62" s="91"/>
      <c r="K62" s="91"/>
      <c r="L62" s="49"/>
      <c r="M62" s="49"/>
      <c r="N62" s="49"/>
      <c r="O62" s="49"/>
      <c r="P62" s="49"/>
      <c r="Q62" s="49"/>
      <c r="S62" s="49"/>
      <c r="T62" s="49"/>
    </row>
    <row r="63" spans="2:20" s="10" customFormat="1" ht="16" customHeight="1">
      <c r="B63" s="91"/>
      <c r="C63" s="91"/>
      <c r="D63" s="91"/>
      <c r="E63" s="91"/>
      <c r="F63" s="91"/>
      <c r="G63" s="91"/>
      <c r="H63" s="91"/>
      <c r="I63" s="91"/>
      <c r="J63" s="91"/>
      <c r="K63" s="91"/>
      <c r="L63" s="49"/>
      <c r="M63" s="49"/>
      <c r="N63" s="49"/>
      <c r="O63" s="49"/>
      <c r="P63" s="49"/>
      <c r="Q63" s="49"/>
      <c r="S63" s="49"/>
      <c r="T63" s="49"/>
    </row>
    <row r="64" spans="2:20" s="10" customFormat="1" ht="16" customHeight="1">
      <c r="B64" s="91"/>
      <c r="C64" s="91"/>
      <c r="D64" s="91"/>
      <c r="E64" s="91"/>
      <c r="F64" s="91"/>
      <c r="G64" s="91"/>
      <c r="H64" s="91"/>
      <c r="I64" s="91"/>
      <c r="J64" s="91"/>
      <c r="K64" s="91"/>
      <c r="L64" s="49"/>
      <c r="M64" s="49"/>
      <c r="N64" s="49"/>
      <c r="O64" s="49"/>
      <c r="P64" s="49"/>
      <c r="Q64" s="49"/>
      <c r="S64" s="49"/>
      <c r="T64" s="49"/>
    </row>
    <row r="65" spans="2:20" s="10" customFormat="1" ht="16" customHeight="1">
      <c r="B65" s="91"/>
      <c r="C65" s="91"/>
      <c r="D65" s="91"/>
      <c r="E65" s="91"/>
      <c r="F65" s="91"/>
      <c r="G65" s="91"/>
      <c r="H65" s="91"/>
      <c r="I65" s="91"/>
      <c r="J65" s="91"/>
      <c r="K65" s="91"/>
      <c r="L65" s="49"/>
      <c r="M65" s="49"/>
      <c r="N65" s="49"/>
      <c r="O65" s="49"/>
      <c r="P65" s="49"/>
      <c r="Q65" s="49"/>
      <c r="S65" s="49"/>
      <c r="T65" s="49"/>
    </row>
    <row r="66" spans="2:20" s="10" customFormat="1" ht="16" customHeight="1">
      <c r="B66" s="91"/>
      <c r="C66" s="91"/>
      <c r="D66" s="91"/>
      <c r="E66" s="91"/>
      <c r="F66" s="91"/>
      <c r="G66" s="91"/>
      <c r="H66" s="91"/>
      <c r="I66" s="91"/>
      <c r="J66" s="91"/>
      <c r="K66" s="91"/>
      <c r="L66" s="49"/>
      <c r="M66" s="49"/>
      <c r="N66" s="49"/>
      <c r="O66" s="49"/>
      <c r="P66" s="49"/>
      <c r="Q66" s="49"/>
      <c r="S66" s="49"/>
      <c r="T66" s="49"/>
    </row>
    <row r="67" spans="2:20" s="10" customFormat="1" ht="16" customHeight="1">
      <c r="B67" s="91"/>
      <c r="C67" s="91"/>
      <c r="D67" s="91"/>
      <c r="E67" s="91"/>
      <c r="F67" s="91"/>
      <c r="G67" s="91"/>
      <c r="H67" s="91"/>
      <c r="I67" s="91"/>
      <c r="J67" s="91"/>
      <c r="K67" s="91"/>
      <c r="L67" s="49"/>
      <c r="M67" s="49"/>
      <c r="N67" s="49"/>
      <c r="O67" s="49"/>
      <c r="P67" s="49"/>
      <c r="Q67" s="49"/>
      <c r="S67" s="49"/>
      <c r="T67" s="49"/>
    </row>
    <row r="68" spans="2:20" s="10" customFormat="1" ht="16" customHeight="1">
      <c r="B68" s="91"/>
      <c r="C68" s="91"/>
      <c r="D68" s="91"/>
      <c r="E68" s="91"/>
      <c r="F68" s="91"/>
      <c r="G68" s="91"/>
      <c r="H68" s="91"/>
      <c r="I68" s="91"/>
      <c r="J68" s="91"/>
      <c r="K68" s="91"/>
      <c r="L68" s="49"/>
      <c r="M68" s="49"/>
      <c r="N68" s="49"/>
      <c r="O68" s="49"/>
      <c r="P68" s="49"/>
      <c r="Q68" s="49"/>
      <c r="S68" s="49"/>
      <c r="T68" s="49"/>
    </row>
    <row r="69" spans="2:20" s="10" customFormat="1" ht="16" customHeight="1">
      <c r="B69" s="91"/>
      <c r="C69" s="91"/>
      <c r="D69" s="91"/>
      <c r="E69" s="91"/>
      <c r="F69" s="91"/>
      <c r="G69" s="91"/>
      <c r="H69" s="91"/>
      <c r="I69" s="91"/>
      <c r="J69" s="91"/>
      <c r="K69" s="91"/>
      <c r="L69" s="48"/>
      <c r="M69" s="49"/>
      <c r="N69" s="49"/>
      <c r="O69" s="49"/>
      <c r="P69" s="49"/>
      <c r="Q69" s="49"/>
      <c r="S69" s="49"/>
      <c r="T69" s="49"/>
    </row>
    <row r="70" spans="2:20">
      <c r="N70" s="50"/>
      <c r="P70" s="50"/>
      <c r="T70" s="50"/>
    </row>
  </sheetData>
  <mergeCells count="13">
    <mergeCell ref="R6:R7"/>
    <mergeCell ref="T6:T7"/>
    <mergeCell ref="C1:D1"/>
    <mergeCell ref="C3:D3"/>
    <mergeCell ref="F3:G3"/>
    <mergeCell ref="C6:G6"/>
    <mergeCell ref="H6:J6"/>
    <mergeCell ref="K6:K7"/>
    <mergeCell ref="B58:K69"/>
    <mergeCell ref="M6:M7"/>
    <mergeCell ref="N6:N7"/>
    <mergeCell ref="P6:P7"/>
    <mergeCell ref="Q6:Q7"/>
  </mergeCells>
  <conditionalFormatting sqref="C3:E3">
    <cfRule type="expression" dxfId="7" priority="2">
      <formula>$E$3&lt;&gt;0</formula>
    </cfRule>
  </conditionalFormatting>
  <conditionalFormatting sqref="C29:K29 P29:R29">
    <cfRule type="expression" dxfId="6" priority="5">
      <formula>AND(ABS(C13-C29)&gt;500, ABS((C13-C29)/C29)&gt;0.1)</formula>
    </cfRule>
  </conditionalFormatting>
  <conditionalFormatting sqref="C30:K30 P30:R30">
    <cfRule type="expression" dxfId="5" priority="6">
      <formula>AND(ABS(C22-C30)&gt;500, ABS((C22-C30)/C30)&gt;0.1)</formula>
    </cfRule>
  </conditionalFormatting>
  <conditionalFormatting sqref="C31:K31 P31:R31">
    <cfRule type="expression" dxfId="4" priority="7">
      <formula>AND(ABS(C26-C31)&gt;500, ABS((C26-C31)/C31)&gt;0.1)</formula>
    </cfRule>
  </conditionalFormatting>
  <conditionalFormatting sqref="M9:N9 M11:N13 M18:N18 M20:N22 M26:N26 M39:N40">
    <cfRule type="expression" dxfId="3" priority="4">
      <formula>$N9&lt;&gt;0</formula>
    </cfRule>
  </conditionalFormatting>
  <conditionalFormatting sqref="M6:N7">
    <cfRule type="expression" dxfId="2" priority="3">
      <formula>SUM($N$9:$N$40)&lt;&gt;0</formula>
    </cfRule>
  </conditionalFormatting>
  <conditionalFormatting sqref="T9 T11:T12 T18 T20:T21 M36 M43 M47 M50 M54">
    <cfRule type="cellIs" dxfId="1" priority="8" operator="equal">
      <formula>"FAIL"</formula>
    </cfRule>
  </conditionalFormatting>
  <conditionalFormatting sqref="C9:F9 H9:I9 P9:Q9 C11:F12 H11:I12 P11:Q12 C18:F18 C20:F21 H18:I18 H20:I21 P18:Q18 P20:Q21 C36:E36 C39:F44 H39:I40 C47:F47 C50:F50 C52:F53">
    <cfRule type="expression" dxfId="0" priority="1">
      <formula>VLOOKUP($B$3,#REF!, 7, FALSE)="No"</formula>
    </cfRule>
  </conditionalFormatting>
  <dataValidations count="4">
    <dataValidation type="list" allowBlank="1" showInputMessage="1" showErrorMessage="1" sqref="H3" xr:uid="{00000000-0002-0000-2200-000000000000}">
      <formula1>#REF!</formula1>
    </dataValidation>
    <dataValidation type="whole" errorStyle="warning" operator="greaterThanOrEqual" allowBlank="1" showErrorMessage="1" errorTitle="WARNING" error="This figure must be entered as a positive whole number. Please ensure the figure you have entered is correct." sqref="C50:F50 C52:F53" xr:uid="{00000000-0002-0000-2200-000001000000}">
      <formula1>0</formula1>
    </dataValidation>
    <dataValidation type="whole" errorStyle="warning" operator="lessThanOrEqual" allowBlank="1" showErrorMessage="1" errorTitle="WARNING: Check signage" error="Income must be entered as a negative whole number. Please ensure that the figure you have entered is correct." sqref="C11:F11 H11:I11 P11:Q11 C18:F18 H18:I18 P18:Q18 C20:F21 H20:I21 P20:Q21 C47:F47" xr:uid="{00000000-0002-0000-2200-000002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F9 H9:I9 P9:Q9 C12:F12 H12:I12 P12:Q12 C36:E36 C39:F44 H39:I40" xr:uid="{00000000-0002-0000-2200-000003000000}">
      <formula1>0</formula1>
    </dataValidation>
  </dataValidations>
  <pageMargins left="0.7" right="0.7" top="0.75" bottom="0.75" header="0.3" footer="0.3"/>
  <pageSetup paperSize="9" scale="53" fitToHeight="0" orientation="landscape" r:id="rId1"/>
  <rowBreaks count="1" manualBreakCount="1">
    <brk id="56"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rgb="FF8DB4E2"/>
    <pageSetUpPr fitToPage="1"/>
  </sheetPr>
  <dimension ref="B1:V70"/>
  <sheetViews>
    <sheetView zoomScaleNormal="100" workbookViewId="0">
      <pane ySplit="7" topLeftCell="A8" activePane="bottomLeft" state="frozen"/>
      <selection activeCell="C9" sqref="C9"/>
      <selection pane="bottomLeft" activeCell="K1" sqref="K1"/>
    </sheetView>
  </sheetViews>
  <sheetFormatPr defaultColWidth="9.1796875" defaultRowHeight="14"/>
  <cols>
    <col min="1" max="1" width="2.54296875" style="34" customWidth="1"/>
    <col min="2" max="2" width="53.453125" style="34" customWidth="1"/>
    <col min="3" max="4" width="13.453125" style="34" customWidth="1"/>
    <col min="5" max="5" width="12.81640625" style="34" customWidth="1"/>
    <col min="6" max="6" width="10.7265625" style="34" customWidth="1"/>
    <col min="7" max="7" width="11.1796875" style="34" customWidth="1"/>
    <col min="8" max="9" width="12.453125" style="34" customWidth="1"/>
    <col min="10" max="10" width="13" style="34" customWidth="1"/>
    <col min="11" max="11" width="13.26953125" style="34" customWidth="1"/>
    <col min="12" max="12" width="3.26953125" style="34" customWidth="1"/>
    <col min="13" max="14" width="10.81640625" style="34" customWidth="1"/>
    <col min="15" max="15" width="3.26953125" style="34" customWidth="1"/>
    <col min="16" max="17" width="11.1796875" style="34" customWidth="1"/>
    <col min="18" max="18" width="10" style="34" customWidth="1"/>
    <col min="19" max="19" width="3.26953125" style="34" customWidth="1"/>
    <col min="20" max="20" width="10.81640625" style="34" customWidth="1"/>
    <col min="21" max="16384" width="9.1796875" style="34"/>
  </cols>
  <sheetData>
    <row r="1" spans="2:20" s="1" customFormat="1" ht="20.149999999999999" customHeight="1">
      <c r="B1" s="2" t="s">
        <v>0</v>
      </c>
      <c r="C1" s="99"/>
      <c r="D1" s="99"/>
      <c r="F1" s="11"/>
      <c r="G1" s="11"/>
      <c r="H1" s="11"/>
      <c r="I1" s="11"/>
      <c r="J1" s="11"/>
    </row>
    <row r="2" spans="2:20" s="1" customFormat="1" ht="20.149999999999999" customHeight="1">
      <c r="B2" s="2" t="s">
        <v>89</v>
      </c>
    </row>
    <row r="3" spans="2:20" s="1" customFormat="1" ht="20.149999999999999" customHeight="1">
      <c r="B3" s="3" t="s">
        <v>14</v>
      </c>
      <c r="C3" s="100" t="s">
        <v>1</v>
      </c>
      <c r="D3" s="100"/>
      <c r="E3" s="4">
        <f>COUNT(N9:N40)-COUNTIF(N9:N40,"=0")+COUNTIF(T9:T21,"FAIL")+COUNTIF(M36:M54,"FAIL")</f>
        <v>0</v>
      </c>
      <c r="F3" s="101" t="s">
        <v>2</v>
      </c>
      <c r="G3" s="101"/>
      <c r="H3" s="5" t="s">
        <v>3</v>
      </c>
    </row>
    <row r="4" spans="2:20" s="6" customFormat="1" ht="12.75" customHeight="1">
      <c r="B4" s="7"/>
      <c r="C4" s="8"/>
      <c r="K4" s="9"/>
      <c r="L4" s="9"/>
      <c r="O4" s="9"/>
      <c r="P4" s="9"/>
      <c r="Q4" s="9"/>
      <c r="S4" s="9"/>
    </row>
    <row r="5" spans="2:20" s="6" customFormat="1" ht="12.75" customHeight="1">
      <c r="B5" s="7"/>
      <c r="C5" s="8"/>
      <c r="K5" s="9" t="s">
        <v>4</v>
      </c>
      <c r="L5" s="9"/>
      <c r="O5" s="9"/>
      <c r="P5" s="9"/>
      <c r="Q5" s="9"/>
      <c r="S5" s="9"/>
    </row>
    <row r="6" spans="2:20" ht="18" customHeight="1">
      <c r="B6" s="32" t="s">
        <v>12</v>
      </c>
      <c r="C6" s="102" t="s">
        <v>47</v>
      </c>
      <c r="D6" s="103"/>
      <c r="E6" s="103"/>
      <c r="F6" s="103"/>
      <c r="G6" s="104"/>
      <c r="H6" s="105" t="s">
        <v>48</v>
      </c>
      <c r="I6" s="106"/>
      <c r="J6" s="107"/>
      <c r="K6" s="97" t="s">
        <v>49</v>
      </c>
      <c r="L6" s="33"/>
      <c r="M6" s="92" t="s">
        <v>43</v>
      </c>
      <c r="N6" s="92" t="s">
        <v>5</v>
      </c>
      <c r="O6" s="33"/>
      <c r="P6" s="93" t="s">
        <v>59</v>
      </c>
      <c r="Q6" s="95" t="s">
        <v>60</v>
      </c>
      <c r="R6" s="97" t="s">
        <v>54</v>
      </c>
      <c r="S6" s="33"/>
      <c r="T6" s="92" t="s">
        <v>61</v>
      </c>
    </row>
    <row r="7" spans="2:20" ht="51" customHeight="1">
      <c r="B7" s="35" t="s">
        <v>13</v>
      </c>
      <c r="C7" s="58" t="s">
        <v>50</v>
      </c>
      <c r="D7" s="58" t="s">
        <v>51</v>
      </c>
      <c r="E7" s="58" t="s">
        <v>52</v>
      </c>
      <c r="F7" s="58" t="s">
        <v>53</v>
      </c>
      <c r="G7" s="59" t="s">
        <v>54</v>
      </c>
      <c r="H7" s="58" t="s">
        <v>55</v>
      </c>
      <c r="I7" s="58" t="s">
        <v>56</v>
      </c>
      <c r="J7" s="59" t="s">
        <v>57</v>
      </c>
      <c r="K7" s="108"/>
      <c r="L7" s="33"/>
      <c r="M7" s="92"/>
      <c r="N7" s="92"/>
      <c r="O7" s="33"/>
      <c r="P7" s="94"/>
      <c r="Q7" s="96"/>
      <c r="R7" s="98"/>
      <c r="S7" s="33"/>
      <c r="T7" s="92"/>
    </row>
    <row r="8" spans="2:20" s="37" customFormat="1" ht="16" customHeight="1">
      <c r="B8" s="36" t="s">
        <v>46</v>
      </c>
    </row>
    <row r="9" spans="2:20" s="37" customFormat="1" ht="16" customHeight="1">
      <c r="B9" s="38" t="s">
        <v>44</v>
      </c>
      <c r="C9" s="51">
        <v>964</v>
      </c>
      <c r="D9" s="51">
        <v>3034</v>
      </c>
      <c r="E9" s="51">
        <v>2844</v>
      </c>
      <c r="F9" s="51">
        <v>454</v>
      </c>
      <c r="G9" s="53">
        <f>SUM(C9:F9)</f>
        <v>7296</v>
      </c>
      <c r="H9" s="51">
        <v>216</v>
      </c>
      <c r="I9" s="51">
        <v>7</v>
      </c>
      <c r="J9" s="53">
        <f>SUM(H9:I9)</f>
        <v>223</v>
      </c>
      <c r="K9" s="41">
        <f>SUM(G9,J9)</f>
        <v>7519</v>
      </c>
      <c r="M9" s="54">
        <v>7519</v>
      </c>
      <c r="N9" s="54">
        <f>M9-K9</f>
        <v>0</v>
      </c>
      <c r="P9" s="51">
        <v>0</v>
      </c>
      <c r="Q9" s="51">
        <v>7296</v>
      </c>
      <c r="R9" s="41">
        <f>SUM(P9:Q9)</f>
        <v>7296</v>
      </c>
      <c r="T9" s="57" t="str">
        <f>IF(R9=G9, "PASS", "FAIL")</f>
        <v>PASS</v>
      </c>
    </row>
    <row r="10" spans="2:20" s="37" customFormat="1" ht="16" customHeight="1">
      <c r="B10" s="38" t="s">
        <v>83</v>
      </c>
      <c r="C10" s="40"/>
      <c r="D10" s="40"/>
      <c r="E10" s="40"/>
      <c r="F10" s="40"/>
      <c r="G10" s="40"/>
      <c r="H10" s="40"/>
      <c r="I10" s="40"/>
      <c r="J10" s="40"/>
      <c r="K10" s="40"/>
      <c r="M10" s="55"/>
      <c r="N10" s="56"/>
      <c r="P10" s="40"/>
      <c r="Q10" s="40"/>
      <c r="R10" s="39"/>
      <c r="T10" s="60"/>
    </row>
    <row r="11" spans="2:20" s="37" customFormat="1" ht="16" customHeight="1">
      <c r="B11" s="38" t="s">
        <v>79</v>
      </c>
      <c r="C11" s="51">
        <v>-489</v>
      </c>
      <c r="D11" s="51">
        <v>-4900</v>
      </c>
      <c r="E11" s="51">
        <v>-1711</v>
      </c>
      <c r="F11" s="51">
        <v>-141</v>
      </c>
      <c r="G11" s="53">
        <f>SUM(C11:F11)</f>
        <v>-7241</v>
      </c>
      <c r="H11" s="51">
        <v>-496</v>
      </c>
      <c r="I11" s="51">
        <v>0</v>
      </c>
      <c r="J11" s="53">
        <f>SUM(H11:I11)</f>
        <v>-496</v>
      </c>
      <c r="K11" s="41">
        <f>SUM(G11,J11)</f>
        <v>-7737</v>
      </c>
      <c r="M11" s="54">
        <v>-7737</v>
      </c>
      <c r="N11" s="54">
        <f>M11-K11</f>
        <v>0</v>
      </c>
      <c r="P11" s="51">
        <v>0</v>
      </c>
      <c r="Q11" s="51">
        <v>-7241</v>
      </c>
      <c r="R11" s="41">
        <f>SUM(P11:Q11)</f>
        <v>-7241</v>
      </c>
      <c r="T11" s="57" t="str">
        <f>IF(R11=G11, "PASS", "FAIL")</f>
        <v>PASS</v>
      </c>
    </row>
    <row r="12" spans="2:20" s="37" customFormat="1" ht="16" customHeight="1">
      <c r="B12" s="38" t="s">
        <v>80</v>
      </c>
      <c r="C12" s="51">
        <v>27260</v>
      </c>
      <c r="D12" s="51">
        <v>79446</v>
      </c>
      <c r="E12" s="51">
        <v>71809</v>
      </c>
      <c r="F12" s="51">
        <v>16011</v>
      </c>
      <c r="G12" s="53">
        <f>SUM(C12:F12)</f>
        <v>194526</v>
      </c>
      <c r="H12" s="51">
        <v>5014</v>
      </c>
      <c r="I12" s="51">
        <v>184</v>
      </c>
      <c r="J12" s="53">
        <f>SUM(H12:I12)</f>
        <v>5198</v>
      </c>
      <c r="K12" s="41">
        <f>SUM(G12,J12)</f>
        <v>199724</v>
      </c>
      <c r="M12" s="54">
        <f>M13-SUM(M9,M11)</f>
        <v>199724</v>
      </c>
      <c r="N12" s="54">
        <f>M12-K12</f>
        <v>0</v>
      </c>
      <c r="P12" s="51">
        <v>119019</v>
      </c>
      <c r="Q12" s="51">
        <v>75507</v>
      </c>
      <c r="R12" s="41">
        <f>SUM(P12:Q12)</f>
        <v>194526</v>
      </c>
      <c r="T12" s="57" t="str">
        <f>IF(R12=G12, "PASS", "FAIL")</f>
        <v>PASS</v>
      </c>
    </row>
    <row r="13" spans="2:20" s="37" customFormat="1" ht="16" customHeight="1">
      <c r="B13" s="42" t="s">
        <v>6</v>
      </c>
      <c r="C13" s="41">
        <f t="shared" ref="C13:K13" si="0">SUM(C9,C11:C12)</f>
        <v>27735</v>
      </c>
      <c r="D13" s="41">
        <f t="shared" si="0"/>
        <v>77580</v>
      </c>
      <c r="E13" s="41">
        <f t="shared" si="0"/>
        <v>72942</v>
      </c>
      <c r="F13" s="41">
        <f t="shared" si="0"/>
        <v>16324</v>
      </c>
      <c r="G13" s="41">
        <f t="shared" si="0"/>
        <v>194581</v>
      </c>
      <c r="H13" s="41">
        <f t="shared" si="0"/>
        <v>4734</v>
      </c>
      <c r="I13" s="41">
        <f t="shared" si="0"/>
        <v>191</v>
      </c>
      <c r="J13" s="41">
        <f t="shared" si="0"/>
        <v>4925</v>
      </c>
      <c r="K13" s="41">
        <f t="shared" si="0"/>
        <v>199506</v>
      </c>
      <c r="M13" s="45">
        <v>199506</v>
      </c>
      <c r="N13" s="45">
        <f>M13-K13</f>
        <v>0</v>
      </c>
      <c r="P13" s="41">
        <f>SUM(P9,P11:P12)</f>
        <v>119019</v>
      </c>
      <c r="Q13" s="41">
        <f>SUM(Q9,Q11:Q12)</f>
        <v>75562</v>
      </c>
      <c r="R13" s="41">
        <f>SUM(R9,R11:R12)</f>
        <v>194581</v>
      </c>
    </row>
    <row r="14" spans="2:20" s="37" customFormat="1" ht="12.75" customHeight="1"/>
    <row r="15" spans="2:20" s="37" customFormat="1" ht="16" customHeight="1">
      <c r="B15" s="42" t="s">
        <v>81</v>
      </c>
      <c r="C15" s="41">
        <f t="shared" ref="C15:K15" si="1">C13+C18</f>
        <v>27675</v>
      </c>
      <c r="D15" s="41">
        <f t="shared" si="1"/>
        <v>77580</v>
      </c>
      <c r="E15" s="41">
        <f t="shared" si="1"/>
        <v>72942</v>
      </c>
      <c r="F15" s="41">
        <f t="shared" si="1"/>
        <v>16242</v>
      </c>
      <c r="G15" s="41">
        <f t="shared" si="1"/>
        <v>194439</v>
      </c>
      <c r="H15" s="41">
        <f t="shared" si="1"/>
        <v>4734</v>
      </c>
      <c r="I15" s="41">
        <f t="shared" si="1"/>
        <v>191</v>
      </c>
      <c r="J15" s="41">
        <f t="shared" si="1"/>
        <v>4925</v>
      </c>
      <c r="K15" s="41">
        <f t="shared" si="1"/>
        <v>199364</v>
      </c>
      <c r="P15" s="41">
        <f>P13+P18</f>
        <v>119019</v>
      </c>
      <c r="Q15" s="41">
        <f>Q13+Q18</f>
        <v>75420</v>
      </c>
      <c r="R15" s="41">
        <f>R13+R18</f>
        <v>194439</v>
      </c>
    </row>
    <row r="16" spans="2:20" s="37" customFormat="1" ht="12.75" customHeight="1"/>
    <row r="17" spans="2:22" s="37" customFormat="1" ht="16" customHeight="1">
      <c r="B17" s="36" t="s">
        <v>45</v>
      </c>
    </row>
    <row r="18" spans="2:22" s="37" customFormat="1" ht="16" customHeight="1">
      <c r="B18" s="38" t="s">
        <v>76</v>
      </c>
      <c r="C18" s="51">
        <v>-60</v>
      </c>
      <c r="D18" s="51">
        <v>0</v>
      </c>
      <c r="E18" s="51">
        <v>0</v>
      </c>
      <c r="F18" s="51">
        <v>-82</v>
      </c>
      <c r="G18" s="53">
        <f>SUM(C18:F18)</f>
        <v>-142</v>
      </c>
      <c r="H18" s="51">
        <v>0</v>
      </c>
      <c r="I18" s="51">
        <v>0</v>
      </c>
      <c r="J18" s="53">
        <f>SUM(H18:I18)</f>
        <v>0</v>
      </c>
      <c r="K18" s="41">
        <f>SUM(G18,J18)</f>
        <v>-142</v>
      </c>
      <c r="M18" s="54">
        <v>-142</v>
      </c>
      <c r="N18" s="54">
        <f>M18-K18</f>
        <v>0</v>
      </c>
      <c r="P18" s="51">
        <v>0</v>
      </c>
      <c r="Q18" s="51">
        <v>-142</v>
      </c>
      <c r="R18" s="41">
        <f>SUM(P18:Q18)</f>
        <v>-142</v>
      </c>
      <c r="T18" s="57" t="str">
        <f>IF(R18=G18, "PASS", "FAIL")</f>
        <v>PASS</v>
      </c>
    </row>
    <row r="19" spans="2:22" s="37" customFormat="1" ht="16" customHeight="1">
      <c r="B19" s="65" t="s">
        <v>77</v>
      </c>
      <c r="C19" s="40"/>
      <c r="D19" s="40"/>
      <c r="E19" s="40"/>
      <c r="F19" s="40"/>
      <c r="G19" s="40"/>
      <c r="H19" s="40"/>
      <c r="I19" s="40"/>
      <c r="J19" s="40"/>
      <c r="K19" s="39"/>
      <c r="M19" s="55"/>
      <c r="N19" s="55"/>
      <c r="P19" s="40"/>
      <c r="Q19" s="40"/>
      <c r="R19" s="39"/>
      <c r="T19" s="61"/>
    </row>
    <row r="20" spans="2:22" s="37" customFormat="1" ht="16" customHeight="1">
      <c r="B20" s="38" t="s">
        <v>70</v>
      </c>
      <c r="C20" s="51">
        <v>0</v>
      </c>
      <c r="D20" s="51">
        <v>0</v>
      </c>
      <c r="E20" s="51">
        <v>0</v>
      </c>
      <c r="F20" s="51">
        <v>0</v>
      </c>
      <c r="G20" s="53">
        <f>SUM(C20:F20)</f>
        <v>0</v>
      </c>
      <c r="H20" s="51">
        <v>0</v>
      </c>
      <c r="I20" s="51">
        <v>0</v>
      </c>
      <c r="J20" s="53">
        <f>SUM(H20:I20)</f>
        <v>0</v>
      </c>
      <c r="K20" s="41">
        <f>SUM(G20,J20)</f>
        <v>0</v>
      </c>
      <c r="M20" s="54">
        <v>0</v>
      </c>
      <c r="N20" s="54">
        <f>M20-K20</f>
        <v>0</v>
      </c>
      <c r="P20" s="51">
        <v>0</v>
      </c>
      <c r="Q20" s="51">
        <v>0</v>
      </c>
      <c r="R20" s="41">
        <f>SUM(P20:Q20)</f>
        <v>0</v>
      </c>
      <c r="T20" s="57" t="str">
        <f>IF(R20=G20, "PASS", "FAIL")</f>
        <v>PASS</v>
      </c>
    </row>
    <row r="21" spans="2:22" s="37" customFormat="1" ht="16" customHeight="1">
      <c r="B21" s="38" t="s">
        <v>82</v>
      </c>
      <c r="C21" s="51">
        <v>-8674</v>
      </c>
      <c r="D21" s="51">
        <v>-5077</v>
      </c>
      <c r="E21" s="51">
        <v>-6586</v>
      </c>
      <c r="F21" s="51">
        <v>-121</v>
      </c>
      <c r="G21" s="53">
        <f>SUM(C21:F21)</f>
        <v>-20458</v>
      </c>
      <c r="H21" s="51">
        <v>-342</v>
      </c>
      <c r="I21" s="51">
        <v>-145</v>
      </c>
      <c r="J21" s="53">
        <f>SUM(H21:I21)</f>
        <v>-487</v>
      </c>
      <c r="K21" s="41">
        <f>SUM(G21,J21)</f>
        <v>-20945</v>
      </c>
      <c r="M21" s="54">
        <f>M22-M18-M20</f>
        <v>-20945</v>
      </c>
      <c r="N21" s="54">
        <f>M21-K21</f>
        <v>0</v>
      </c>
      <c r="P21" s="51">
        <v>-1478</v>
      </c>
      <c r="Q21" s="51">
        <v>-18980</v>
      </c>
      <c r="R21" s="41">
        <f>SUM(P21:Q21)</f>
        <v>-20458</v>
      </c>
      <c r="T21" s="57" t="str">
        <f>IF(R21=G21, "PASS", "FAIL")</f>
        <v>PASS</v>
      </c>
    </row>
    <row r="22" spans="2:22" s="37" customFormat="1" ht="16" customHeight="1">
      <c r="B22" s="42" t="s">
        <v>9</v>
      </c>
      <c r="C22" s="41">
        <f t="shared" ref="C22:K22" si="2">SUM(C18,C20:C21)</f>
        <v>-8734</v>
      </c>
      <c r="D22" s="41">
        <f t="shared" si="2"/>
        <v>-5077</v>
      </c>
      <c r="E22" s="41">
        <f t="shared" si="2"/>
        <v>-6586</v>
      </c>
      <c r="F22" s="41">
        <f t="shared" si="2"/>
        <v>-203</v>
      </c>
      <c r="G22" s="41">
        <f t="shared" si="2"/>
        <v>-20600</v>
      </c>
      <c r="H22" s="41">
        <f t="shared" si="2"/>
        <v>-342</v>
      </c>
      <c r="I22" s="41">
        <f t="shared" si="2"/>
        <v>-145</v>
      </c>
      <c r="J22" s="41">
        <f t="shared" si="2"/>
        <v>-487</v>
      </c>
      <c r="K22" s="41">
        <f t="shared" si="2"/>
        <v>-21087</v>
      </c>
      <c r="M22" s="45">
        <v>-21087</v>
      </c>
      <c r="N22" s="45">
        <f>M22-K22</f>
        <v>0</v>
      </c>
      <c r="P22" s="41">
        <f>SUM(P18,P20:P21)</f>
        <v>-1478</v>
      </c>
      <c r="Q22" s="41">
        <f>SUM(Q18,Q20:Q21)</f>
        <v>-19122</v>
      </c>
      <c r="R22" s="41">
        <f>SUM(R18,R20:R21)</f>
        <v>-20600</v>
      </c>
    </row>
    <row r="23" spans="2:22" s="37" customFormat="1" ht="12.75" customHeight="1"/>
    <row r="24" spans="2:22" s="37" customFormat="1" ht="16" customHeight="1">
      <c r="B24" s="42" t="s">
        <v>78</v>
      </c>
      <c r="C24" s="41">
        <f t="shared" ref="C24:K24" si="3">C22-C18</f>
        <v>-8674</v>
      </c>
      <c r="D24" s="41">
        <f t="shared" si="3"/>
        <v>-5077</v>
      </c>
      <c r="E24" s="41">
        <f t="shared" si="3"/>
        <v>-6586</v>
      </c>
      <c r="F24" s="41">
        <f t="shared" si="3"/>
        <v>-121</v>
      </c>
      <c r="G24" s="41">
        <f t="shared" si="3"/>
        <v>-20458</v>
      </c>
      <c r="H24" s="41">
        <f t="shared" si="3"/>
        <v>-342</v>
      </c>
      <c r="I24" s="41">
        <f t="shared" si="3"/>
        <v>-145</v>
      </c>
      <c r="J24" s="41">
        <f t="shared" si="3"/>
        <v>-487</v>
      </c>
      <c r="K24" s="41">
        <f t="shared" si="3"/>
        <v>-20945</v>
      </c>
      <c r="P24" s="41">
        <f>P22-P18</f>
        <v>-1478</v>
      </c>
      <c r="Q24" s="41">
        <f>Q22-Q18</f>
        <v>-18980</v>
      </c>
      <c r="R24" s="41">
        <f>R22-R18</f>
        <v>-20458</v>
      </c>
    </row>
    <row r="25" spans="2:22" s="37" customFormat="1" ht="12.75" customHeight="1"/>
    <row r="26" spans="2:22" s="37" customFormat="1" ht="16" customHeight="1">
      <c r="B26" s="43" t="s">
        <v>7</v>
      </c>
      <c r="C26" s="44">
        <f t="shared" ref="C26:K26" si="4">C13+C22</f>
        <v>19001</v>
      </c>
      <c r="D26" s="44">
        <f t="shared" si="4"/>
        <v>72503</v>
      </c>
      <c r="E26" s="44">
        <f t="shared" si="4"/>
        <v>66356</v>
      </c>
      <c r="F26" s="44">
        <f t="shared" si="4"/>
        <v>16121</v>
      </c>
      <c r="G26" s="44">
        <f t="shared" si="4"/>
        <v>173981</v>
      </c>
      <c r="H26" s="44">
        <f t="shared" si="4"/>
        <v>4392</v>
      </c>
      <c r="I26" s="44">
        <f t="shared" si="4"/>
        <v>46</v>
      </c>
      <c r="J26" s="44">
        <f t="shared" si="4"/>
        <v>4438</v>
      </c>
      <c r="K26" s="44">
        <f t="shared" si="4"/>
        <v>178419</v>
      </c>
      <c r="M26" s="45">
        <v>178419</v>
      </c>
      <c r="N26" s="45">
        <f>M26-K26</f>
        <v>0</v>
      </c>
      <c r="P26" s="44">
        <f>P13+P22</f>
        <v>117541</v>
      </c>
      <c r="Q26" s="44">
        <f>Q13+Q22</f>
        <v>56440</v>
      </c>
      <c r="R26" s="44">
        <f>R13+R22</f>
        <v>173981</v>
      </c>
    </row>
    <row r="27" spans="2:22" s="37" customFormat="1" ht="12.75" customHeight="1"/>
    <row r="28" spans="2:22" s="37" customFormat="1" ht="16" customHeight="1">
      <c r="B28" s="34" t="s">
        <v>58</v>
      </c>
    </row>
    <row r="29" spans="2:22" s="37" customFormat="1" ht="16" customHeight="1">
      <c r="B29" s="46" t="s">
        <v>90</v>
      </c>
      <c r="C29" s="47">
        <v>16600</v>
      </c>
      <c r="D29" s="47">
        <v>75477</v>
      </c>
      <c r="E29" s="47">
        <v>69388</v>
      </c>
      <c r="F29" s="47">
        <v>11681</v>
      </c>
      <c r="G29" s="47">
        <v>173146</v>
      </c>
      <c r="H29" s="47">
        <v>4326</v>
      </c>
      <c r="I29" s="47">
        <v>251</v>
      </c>
      <c r="J29" s="47">
        <v>4577</v>
      </c>
      <c r="K29" s="47">
        <v>177723</v>
      </c>
      <c r="P29" s="47">
        <v>112412</v>
      </c>
      <c r="Q29" s="47">
        <v>60734</v>
      </c>
      <c r="R29" s="47">
        <v>173146</v>
      </c>
    </row>
    <row r="30" spans="2:22" s="37" customFormat="1" ht="16" customHeight="1">
      <c r="B30" s="46" t="s">
        <v>91</v>
      </c>
      <c r="C30" s="47">
        <v>-1415</v>
      </c>
      <c r="D30" s="47">
        <v>-6107</v>
      </c>
      <c r="E30" s="47">
        <v>-6066</v>
      </c>
      <c r="F30" s="47">
        <v>-561</v>
      </c>
      <c r="G30" s="47">
        <v>-14149</v>
      </c>
      <c r="H30" s="47">
        <v>-416</v>
      </c>
      <c r="I30" s="47">
        <v>-168</v>
      </c>
      <c r="J30" s="47">
        <v>-584</v>
      </c>
      <c r="K30" s="47">
        <v>-14733</v>
      </c>
      <c r="P30" s="47">
        <v>-1519</v>
      </c>
      <c r="Q30" s="47">
        <v>-12630</v>
      </c>
      <c r="R30" s="47">
        <v>-14149</v>
      </c>
    </row>
    <row r="31" spans="2:22" s="37" customFormat="1" ht="16" customHeight="1">
      <c r="B31" s="46" t="s">
        <v>92</v>
      </c>
      <c r="C31" s="47">
        <v>15185</v>
      </c>
      <c r="D31" s="47">
        <v>69370</v>
      </c>
      <c r="E31" s="47">
        <v>63322</v>
      </c>
      <c r="F31" s="47">
        <v>11120</v>
      </c>
      <c r="G31" s="47">
        <v>158997</v>
      </c>
      <c r="H31" s="47">
        <v>3910</v>
      </c>
      <c r="I31" s="47">
        <v>83</v>
      </c>
      <c r="J31" s="47">
        <v>3993</v>
      </c>
      <c r="K31" s="47">
        <v>162990</v>
      </c>
      <c r="P31" s="47">
        <v>110893</v>
      </c>
      <c r="Q31" s="47">
        <v>48104</v>
      </c>
      <c r="R31" s="47">
        <v>158997</v>
      </c>
    </row>
    <row r="32" spans="2:22" s="1" customFormat="1" ht="12.75" customHeight="1">
      <c r="B32" s="16"/>
      <c r="C32" s="31">
        <v>2</v>
      </c>
      <c r="D32" s="31">
        <f t="shared" ref="D32:K32" si="5">C32+1</f>
        <v>3</v>
      </c>
      <c r="E32" s="31">
        <f t="shared" si="5"/>
        <v>4</v>
      </c>
      <c r="F32" s="31">
        <f t="shared" si="5"/>
        <v>5</v>
      </c>
      <c r="G32" s="31">
        <f t="shared" si="5"/>
        <v>6</v>
      </c>
      <c r="H32" s="31">
        <f t="shared" si="5"/>
        <v>7</v>
      </c>
      <c r="I32" s="31">
        <f t="shared" si="5"/>
        <v>8</v>
      </c>
      <c r="J32" s="31">
        <f t="shared" si="5"/>
        <v>9</v>
      </c>
      <c r="K32" s="31">
        <f t="shared" si="5"/>
        <v>10</v>
      </c>
      <c r="L32" s="17"/>
      <c r="M32" s="18"/>
      <c r="N32" s="19"/>
      <c r="O32" s="17"/>
      <c r="P32" s="31">
        <v>12</v>
      </c>
      <c r="Q32" s="31">
        <f>P32+1</f>
        <v>13</v>
      </c>
      <c r="R32" s="31">
        <f>Q32+1</f>
        <v>14</v>
      </c>
      <c r="S32" s="17"/>
      <c r="T32" s="20"/>
      <c r="U32" s="21"/>
      <c r="V32" s="21"/>
    </row>
    <row r="33" spans="2:19" s="1" customFormat="1" ht="18" customHeight="1">
      <c r="B33" s="22" t="s">
        <v>69</v>
      </c>
      <c r="C33" s="23"/>
      <c r="D33" s="23"/>
      <c r="E33" s="23"/>
      <c r="F33" s="23"/>
      <c r="G33" s="23"/>
      <c r="H33" s="23"/>
      <c r="I33" s="23"/>
      <c r="J33" s="23"/>
      <c r="K33" s="23"/>
      <c r="L33" s="23"/>
      <c r="O33" s="23"/>
      <c r="P33" s="23"/>
      <c r="Q33" s="23"/>
      <c r="R33" s="23"/>
      <c r="S33" s="23"/>
    </row>
    <row r="34" spans="2:19" s="1" customFormat="1" ht="6" customHeight="1">
      <c r="B34" s="24"/>
      <c r="C34" s="23"/>
      <c r="D34" s="23"/>
      <c r="E34" s="23"/>
      <c r="F34" s="23"/>
      <c r="G34" s="23"/>
      <c r="H34" s="23"/>
      <c r="I34" s="23"/>
      <c r="J34" s="23"/>
      <c r="K34" s="23"/>
      <c r="L34" s="23"/>
      <c r="M34" s="23"/>
      <c r="N34" s="29"/>
      <c r="O34" s="12"/>
    </row>
    <row r="35" spans="2:19" s="1" customFormat="1" ht="16" customHeight="1">
      <c r="B35" s="27" t="s">
        <v>71</v>
      </c>
      <c r="C35" s="28"/>
      <c r="D35" s="23"/>
      <c r="E35" s="23"/>
      <c r="F35" s="23"/>
      <c r="G35" s="23"/>
      <c r="H35" s="23"/>
      <c r="I35" s="23"/>
      <c r="J35" s="23"/>
      <c r="K35" s="23"/>
      <c r="L35" s="23"/>
      <c r="M35" s="26"/>
      <c r="N35" s="23"/>
      <c r="O35" s="23"/>
    </row>
    <row r="36" spans="2:19" s="37" customFormat="1" ht="16" customHeight="1">
      <c r="B36" s="38" t="s">
        <v>71</v>
      </c>
      <c r="C36" s="51">
        <v>43</v>
      </c>
      <c r="D36" s="51">
        <v>136</v>
      </c>
      <c r="E36" s="51">
        <v>128</v>
      </c>
      <c r="F36" s="40"/>
      <c r="G36" s="40"/>
      <c r="H36" s="40"/>
      <c r="I36" s="40"/>
      <c r="J36" s="40"/>
      <c r="K36" s="40"/>
      <c r="M36" s="57" t="s">
        <v>142</v>
      </c>
    </row>
    <row r="37" spans="2:19" s="1" customFormat="1" ht="6" customHeight="1">
      <c r="B37" s="24"/>
      <c r="C37" s="23"/>
      <c r="D37" s="23"/>
      <c r="E37" s="23"/>
      <c r="F37" s="23"/>
      <c r="G37" s="23"/>
      <c r="H37" s="23"/>
      <c r="I37" s="23"/>
      <c r="J37" s="23"/>
      <c r="K37" s="23"/>
      <c r="L37" s="23"/>
      <c r="M37" s="23"/>
      <c r="N37" s="29"/>
      <c r="O37" s="12"/>
    </row>
    <row r="38" spans="2:19" s="1" customFormat="1" ht="16" customHeight="1">
      <c r="B38" s="27" t="s">
        <v>84</v>
      </c>
      <c r="C38" s="28"/>
      <c r="D38" s="23"/>
      <c r="E38" s="23"/>
      <c r="F38" s="23"/>
      <c r="G38" s="23"/>
      <c r="H38" s="23"/>
      <c r="I38" s="23"/>
      <c r="J38" s="23"/>
      <c r="K38" s="23"/>
      <c r="L38" s="23"/>
      <c r="M38" s="26"/>
      <c r="N38" s="23"/>
      <c r="O38" s="23"/>
    </row>
    <row r="39" spans="2:19" s="37" customFormat="1" ht="16" customHeight="1">
      <c r="B39" s="38" t="s">
        <v>85</v>
      </c>
      <c r="C39" s="51">
        <v>2800</v>
      </c>
      <c r="D39" s="51">
        <v>44923</v>
      </c>
      <c r="E39" s="51">
        <v>40420</v>
      </c>
      <c r="F39" s="51">
        <v>3797</v>
      </c>
      <c r="G39" s="53">
        <f t="shared" ref="G39:G44" si="6">SUM(C39:F39)</f>
        <v>91940</v>
      </c>
      <c r="H39" s="51">
        <v>0</v>
      </c>
      <c r="I39" s="51">
        <v>230</v>
      </c>
      <c r="J39" s="53">
        <f>SUM(H39:I39)</f>
        <v>230</v>
      </c>
      <c r="K39" s="41">
        <f>G39+J39</f>
        <v>92170</v>
      </c>
      <c r="M39" s="54">
        <v>92170</v>
      </c>
      <c r="N39" s="54">
        <f>M39-K39</f>
        <v>0</v>
      </c>
    </row>
    <row r="40" spans="2:19" s="37" customFormat="1" ht="16" customHeight="1">
      <c r="B40" s="38" t="s">
        <v>88</v>
      </c>
      <c r="C40" s="51">
        <v>12648</v>
      </c>
      <c r="D40" s="51">
        <v>14899</v>
      </c>
      <c r="E40" s="51">
        <v>10067</v>
      </c>
      <c r="F40" s="51">
        <v>5178</v>
      </c>
      <c r="G40" s="53">
        <f t="shared" si="6"/>
        <v>42792</v>
      </c>
      <c r="H40" s="51">
        <v>4803</v>
      </c>
      <c r="I40" s="51">
        <v>6019</v>
      </c>
      <c r="J40" s="53">
        <f>SUM(H40:I40)</f>
        <v>10822</v>
      </c>
      <c r="K40" s="41">
        <f>G40+J40</f>
        <v>53614</v>
      </c>
      <c r="M40" s="54">
        <v>53614</v>
      </c>
      <c r="N40" s="54">
        <f>M40-K40</f>
        <v>0</v>
      </c>
    </row>
    <row r="41" spans="2:19" s="37" customFormat="1" ht="16" customHeight="1">
      <c r="B41" s="38" t="s">
        <v>86</v>
      </c>
      <c r="C41" s="51">
        <v>35</v>
      </c>
      <c r="D41" s="51">
        <v>568</v>
      </c>
      <c r="E41" s="51">
        <v>1019</v>
      </c>
      <c r="F41" s="51">
        <v>1145</v>
      </c>
      <c r="G41" s="53">
        <f t="shared" si="6"/>
        <v>2767</v>
      </c>
      <c r="H41" s="40"/>
      <c r="I41" s="40"/>
      <c r="J41" s="40"/>
      <c r="K41" s="41">
        <f>G41</f>
        <v>2767</v>
      </c>
    </row>
    <row r="42" spans="2:19" s="37" customFormat="1" ht="16" customHeight="1">
      <c r="B42" s="38" t="s">
        <v>62</v>
      </c>
      <c r="C42" s="51">
        <v>0</v>
      </c>
      <c r="D42" s="51">
        <v>2937</v>
      </c>
      <c r="E42" s="51">
        <v>1670</v>
      </c>
      <c r="F42" s="51">
        <v>22</v>
      </c>
      <c r="G42" s="53">
        <f t="shared" si="6"/>
        <v>4629</v>
      </c>
      <c r="H42" s="40"/>
      <c r="I42" s="40"/>
      <c r="J42" s="40"/>
      <c r="K42" s="41">
        <f>G42</f>
        <v>4629</v>
      </c>
    </row>
    <row r="43" spans="2:19" s="37" customFormat="1" ht="16" customHeight="1">
      <c r="B43" s="38" t="s">
        <v>63</v>
      </c>
      <c r="C43" s="51">
        <v>0</v>
      </c>
      <c r="D43" s="51">
        <v>6819</v>
      </c>
      <c r="E43" s="51">
        <v>5962</v>
      </c>
      <c r="F43" s="51">
        <v>15161</v>
      </c>
      <c r="G43" s="53">
        <f t="shared" si="6"/>
        <v>27942</v>
      </c>
      <c r="H43" s="40"/>
      <c r="I43" s="40"/>
      <c r="J43" s="40"/>
      <c r="K43" s="41">
        <f>G43</f>
        <v>27942</v>
      </c>
      <c r="M43" s="30" t="str">
        <f>IF(OR(SUM(C43:E43)&gt;P13, F43&gt;F13), "FAIL", "PASS")</f>
        <v>PASS</v>
      </c>
      <c r="N43" s="25"/>
    </row>
    <row r="44" spans="2:19" s="37" customFormat="1" ht="16" customHeight="1">
      <c r="B44" s="38" t="s">
        <v>64</v>
      </c>
      <c r="C44" s="51">
        <v>0</v>
      </c>
      <c r="D44" s="51">
        <v>162</v>
      </c>
      <c r="E44" s="51">
        <v>175</v>
      </c>
      <c r="F44" s="51">
        <v>0</v>
      </c>
      <c r="G44" s="53">
        <f t="shared" si="6"/>
        <v>337</v>
      </c>
      <c r="H44" s="40"/>
      <c r="I44" s="40"/>
      <c r="J44" s="40"/>
      <c r="K44" s="41">
        <f>G44</f>
        <v>337</v>
      </c>
      <c r="M44" s="62"/>
    </row>
    <row r="45" spans="2:19" s="1" customFormat="1" ht="6" customHeight="1">
      <c r="B45" s="24"/>
      <c r="C45" s="23"/>
      <c r="D45" s="23"/>
      <c r="E45" s="23"/>
      <c r="F45" s="23"/>
      <c r="G45" s="23"/>
      <c r="H45" s="23"/>
      <c r="I45" s="23"/>
      <c r="J45" s="23"/>
      <c r="K45" s="23"/>
      <c r="L45" s="23"/>
      <c r="M45" s="23"/>
      <c r="N45" s="29"/>
      <c r="O45" s="12"/>
    </row>
    <row r="46" spans="2:19" s="1" customFormat="1" ht="16" customHeight="1">
      <c r="B46" s="27" t="s">
        <v>45</v>
      </c>
      <c r="C46" s="28"/>
      <c r="D46" s="23"/>
      <c r="E46" s="23"/>
      <c r="F46" s="23"/>
      <c r="G46" s="23"/>
      <c r="H46" s="23"/>
      <c r="I46" s="23"/>
      <c r="J46" s="23"/>
      <c r="K46" s="23"/>
      <c r="L46" s="23"/>
      <c r="M46" s="26"/>
      <c r="N46" s="23"/>
      <c r="O46" s="23"/>
    </row>
    <row r="47" spans="2:19" s="37" customFormat="1" ht="16" customHeight="1">
      <c r="B47" s="38" t="s">
        <v>62</v>
      </c>
      <c r="C47" s="51">
        <v>0</v>
      </c>
      <c r="D47" s="51">
        <v>-1012</v>
      </c>
      <c r="E47" s="51">
        <v>-1505</v>
      </c>
      <c r="F47" s="51">
        <v>-11</v>
      </c>
      <c r="G47" s="53">
        <f>SUM(C47:F47)</f>
        <v>-2528</v>
      </c>
      <c r="H47" s="40"/>
      <c r="I47" s="40"/>
      <c r="J47" s="40"/>
      <c r="K47" s="41">
        <f>G47</f>
        <v>-2528</v>
      </c>
      <c r="M47" s="30" t="s">
        <v>142</v>
      </c>
      <c r="N47" s="25"/>
    </row>
    <row r="48" spans="2:19" s="1" customFormat="1" ht="6" customHeight="1">
      <c r="B48" s="24"/>
      <c r="C48" s="23"/>
      <c r="D48" s="23"/>
      <c r="E48" s="23"/>
      <c r="F48" s="23"/>
      <c r="G48" s="23"/>
      <c r="H48" s="23"/>
      <c r="I48" s="23"/>
      <c r="J48" s="23"/>
      <c r="K48" s="23"/>
      <c r="L48" s="23"/>
      <c r="M48" s="23"/>
      <c r="N48" s="29"/>
      <c r="O48" s="12"/>
    </row>
    <row r="49" spans="2:20" s="1" customFormat="1" ht="16" customHeight="1">
      <c r="B49" s="27" t="s">
        <v>65</v>
      </c>
      <c r="C49" s="28"/>
      <c r="D49" s="23"/>
      <c r="E49" s="23"/>
      <c r="F49" s="23"/>
      <c r="G49" s="23"/>
      <c r="H49" s="23"/>
      <c r="I49" s="23"/>
      <c r="J49" s="23"/>
      <c r="K49" s="23"/>
      <c r="L49" s="23"/>
      <c r="M49" s="26"/>
      <c r="N49" s="23"/>
      <c r="O49" s="23"/>
    </row>
    <row r="50" spans="2:20" s="37" customFormat="1" ht="16" customHeight="1">
      <c r="B50" s="38" t="s">
        <v>66</v>
      </c>
      <c r="C50" s="51">
        <v>0</v>
      </c>
      <c r="D50" s="51">
        <v>1619</v>
      </c>
      <c r="E50" s="51">
        <v>1754</v>
      </c>
      <c r="F50" s="51">
        <v>0</v>
      </c>
      <c r="G50" s="53">
        <f>SUM(C50:F50)</f>
        <v>3373</v>
      </c>
      <c r="H50" s="40"/>
      <c r="I50" s="40"/>
      <c r="J50" s="40"/>
      <c r="K50" s="41">
        <f>G50</f>
        <v>3373</v>
      </c>
      <c r="M50" s="30" t="str">
        <f>IF(AND(G44&gt;0, G50=0), "FAIL", "PASS")</f>
        <v>PASS</v>
      </c>
    </row>
    <row r="51" spans="2:20" s="37" customFormat="1" ht="16" customHeight="1">
      <c r="B51" s="46" t="s">
        <v>72</v>
      </c>
      <c r="C51" s="63" t="e">
        <f>(C44*1000)/C50</f>
        <v>#DIV/0!</v>
      </c>
      <c r="D51" s="63">
        <f>(D44*1000)/D50</f>
        <v>100.06176652254479</v>
      </c>
      <c r="E51" s="63">
        <f>(E44*1000)/E50</f>
        <v>99.771949828962377</v>
      </c>
      <c r="F51" s="63" t="e">
        <f>(F44*1000)/F50</f>
        <v>#DIV/0!</v>
      </c>
      <c r="G51" s="64">
        <f>(G44*1000)/G50</f>
        <v>99.911058404980736</v>
      </c>
      <c r="H51" s="40"/>
      <c r="I51" s="40"/>
      <c r="J51" s="40"/>
      <c r="K51" s="66">
        <f>(K44*1000)/K50</f>
        <v>99.911058404980736</v>
      </c>
    </row>
    <row r="52" spans="2:20" s="37" customFormat="1" ht="16" customHeight="1">
      <c r="B52" s="38" t="s">
        <v>67</v>
      </c>
      <c r="C52" s="51">
        <v>0</v>
      </c>
      <c r="D52" s="51">
        <v>875095</v>
      </c>
      <c r="E52" s="51">
        <v>67319</v>
      </c>
      <c r="F52" s="51">
        <v>5038</v>
      </c>
      <c r="G52" s="53">
        <f>SUM(C52:F52)</f>
        <v>947452</v>
      </c>
      <c r="H52" s="40"/>
      <c r="I52" s="40"/>
      <c r="J52" s="40"/>
      <c r="K52" s="41">
        <f>G52</f>
        <v>947452</v>
      </c>
    </row>
    <row r="53" spans="2:20" s="37" customFormat="1" ht="16" customHeight="1">
      <c r="B53" s="38" t="s">
        <v>87</v>
      </c>
      <c r="C53" s="51">
        <v>0</v>
      </c>
      <c r="D53" s="51">
        <v>459985</v>
      </c>
      <c r="E53" s="51">
        <v>614183</v>
      </c>
      <c r="F53" s="51">
        <v>4962</v>
      </c>
      <c r="G53" s="53">
        <f>SUM(C53:F53)</f>
        <v>1079130</v>
      </c>
      <c r="H53" s="40"/>
      <c r="I53" s="40"/>
      <c r="J53" s="40"/>
      <c r="K53" s="41">
        <f>G53</f>
        <v>1079130</v>
      </c>
    </row>
    <row r="54" spans="2:20" s="37" customFormat="1" ht="16" customHeight="1">
      <c r="B54" s="52" t="s">
        <v>68</v>
      </c>
      <c r="C54" s="53">
        <f>SUM(C52:C53)</f>
        <v>0</v>
      </c>
      <c r="D54" s="53">
        <f>SUM(D52:D53)</f>
        <v>1335080</v>
      </c>
      <c r="E54" s="53">
        <f>SUM(E52:E53)</f>
        <v>681502</v>
      </c>
      <c r="F54" s="53">
        <f>SUM(F52:F53)</f>
        <v>10000</v>
      </c>
      <c r="G54" s="53">
        <f>SUM(G52:G53)</f>
        <v>2026582</v>
      </c>
      <c r="H54" s="40"/>
      <c r="I54" s="40"/>
      <c r="J54" s="40"/>
      <c r="K54" s="41">
        <f>SUM(K52:K53)</f>
        <v>2026582</v>
      </c>
      <c r="M54" s="30" t="str">
        <f>IF(AND(G42&gt;0, G54=0), "FAIL", "PASS")</f>
        <v>PASS</v>
      </c>
    </row>
    <row r="55" spans="2:20" s="37" customFormat="1" ht="16" customHeight="1">
      <c r="B55" s="46" t="s">
        <v>73</v>
      </c>
      <c r="C55" s="63" t="e">
        <f>(C42*1000)/C54</f>
        <v>#DIV/0!</v>
      </c>
      <c r="D55" s="63">
        <f>(D42*1000)/D54</f>
        <v>2.1998681726937712</v>
      </c>
      <c r="E55" s="63">
        <f>(E42*1000)/E54</f>
        <v>2.4504696978145333</v>
      </c>
      <c r="F55" s="63">
        <f>(F42*1000)/F54</f>
        <v>2.2000000000000002</v>
      </c>
      <c r="G55" s="64">
        <f>(G42*1000)/G54</f>
        <v>2.2841414756471736</v>
      </c>
      <c r="H55" s="40"/>
      <c r="I55" s="40"/>
      <c r="J55" s="40"/>
      <c r="K55" s="66">
        <f>(K42*1000)/K54</f>
        <v>2.2841414756471736</v>
      </c>
    </row>
    <row r="56" spans="2:20" s="37" customFormat="1" ht="12.75" customHeight="1"/>
    <row r="57" spans="2:20" s="13" customFormat="1" ht="18" customHeight="1">
      <c r="B57" s="14" t="s">
        <v>8</v>
      </c>
      <c r="C57" s="15"/>
      <c r="D57" s="15"/>
      <c r="F57" s="15"/>
      <c r="M57" s="15"/>
      <c r="N57" s="15"/>
      <c r="P57" s="15"/>
      <c r="Q57" s="15"/>
      <c r="T57" s="15"/>
    </row>
    <row r="58" spans="2:20" s="10" customFormat="1" ht="16" customHeight="1">
      <c r="B58" s="91" t="s">
        <v>143</v>
      </c>
      <c r="C58" s="91"/>
      <c r="D58" s="91"/>
      <c r="E58" s="91"/>
      <c r="F58" s="91"/>
      <c r="G58" s="91"/>
      <c r="H58" s="91"/>
      <c r="I58" s="91"/>
      <c r="J58" s="91"/>
      <c r="K58" s="91"/>
      <c r="L58" s="48"/>
      <c r="M58" s="49"/>
      <c r="N58" s="49"/>
      <c r="O58" s="49"/>
      <c r="P58" s="49"/>
      <c r="Q58" s="49"/>
      <c r="S58" s="49"/>
      <c r="T58" s="49"/>
    </row>
    <row r="59" spans="2:20" s="10" customFormat="1" ht="16" customHeight="1">
      <c r="B59" s="91"/>
      <c r="C59" s="91"/>
      <c r="D59" s="91"/>
      <c r="E59" s="91"/>
      <c r="F59" s="91"/>
      <c r="G59" s="91"/>
      <c r="H59" s="91"/>
      <c r="I59" s="91"/>
      <c r="J59" s="91"/>
      <c r="K59" s="91"/>
      <c r="L59" s="49"/>
      <c r="M59" s="49"/>
      <c r="N59" s="49"/>
      <c r="O59" s="49"/>
      <c r="P59" s="49"/>
      <c r="Q59" s="49"/>
      <c r="S59" s="49"/>
      <c r="T59" s="49"/>
    </row>
    <row r="60" spans="2:20" s="10" customFormat="1" ht="16" customHeight="1">
      <c r="B60" s="91"/>
      <c r="C60" s="91"/>
      <c r="D60" s="91"/>
      <c r="E60" s="91"/>
      <c r="F60" s="91"/>
      <c r="G60" s="91"/>
      <c r="H60" s="91"/>
      <c r="I60" s="91"/>
      <c r="J60" s="91"/>
      <c r="K60" s="91"/>
      <c r="L60" s="49"/>
      <c r="M60" s="49"/>
      <c r="N60" s="49"/>
      <c r="O60" s="49"/>
      <c r="P60" s="49"/>
      <c r="Q60" s="49"/>
      <c r="S60" s="49"/>
      <c r="T60" s="49"/>
    </row>
    <row r="61" spans="2:20" s="10" customFormat="1" ht="16" customHeight="1">
      <c r="B61" s="91"/>
      <c r="C61" s="91"/>
      <c r="D61" s="91"/>
      <c r="E61" s="91"/>
      <c r="F61" s="91"/>
      <c r="G61" s="91"/>
      <c r="H61" s="91"/>
      <c r="I61" s="91"/>
      <c r="J61" s="91"/>
      <c r="K61" s="91"/>
      <c r="L61" s="49"/>
      <c r="M61" s="49"/>
      <c r="N61" s="49"/>
      <c r="O61" s="49"/>
      <c r="P61" s="49"/>
      <c r="Q61" s="49"/>
      <c r="S61" s="49"/>
      <c r="T61" s="49"/>
    </row>
    <row r="62" spans="2:20" s="10" customFormat="1" ht="16" customHeight="1">
      <c r="B62" s="91"/>
      <c r="C62" s="91"/>
      <c r="D62" s="91"/>
      <c r="E62" s="91"/>
      <c r="F62" s="91"/>
      <c r="G62" s="91"/>
      <c r="H62" s="91"/>
      <c r="I62" s="91"/>
      <c r="J62" s="91"/>
      <c r="K62" s="91"/>
      <c r="L62" s="49"/>
      <c r="M62" s="49"/>
      <c r="N62" s="49"/>
      <c r="O62" s="49"/>
      <c r="P62" s="49"/>
      <c r="Q62" s="49"/>
      <c r="S62" s="49"/>
      <c r="T62" s="49"/>
    </row>
    <row r="63" spans="2:20" s="10" customFormat="1" ht="16" customHeight="1">
      <c r="B63" s="91"/>
      <c r="C63" s="91"/>
      <c r="D63" s="91"/>
      <c r="E63" s="91"/>
      <c r="F63" s="91"/>
      <c r="G63" s="91"/>
      <c r="H63" s="91"/>
      <c r="I63" s="91"/>
      <c r="J63" s="91"/>
      <c r="K63" s="91"/>
      <c r="L63" s="49"/>
      <c r="M63" s="49"/>
      <c r="N63" s="49"/>
      <c r="O63" s="49"/>
      <c r="P63" s="49"/>
      <c r="Q63" s="49"/>
      <c r="S63" s="49"/>
      <c r="T63" s="49"/>
    </row>
    <row r="64" spans="2:20" s="10" customFormat="1" ht="16" customHeight="1">
      <c r="B64" s="91"/>
      <c r="C64" s="91"/>
      <c r="D64" s="91"/>
      <c r="E64" s="91"/>
      <c r="F64" s="91"/>
      <c r="G64" s="91"/>
      <c r="H64" s="91"/>
      <c r="I64" s="91"/>
      <c r="J64" s="91"/>
      <c r="K64" s="91"/>
      <c r="L64" s="49"/>
      <c r="M64" s="49"/>
      <c r="N64" s="49"/>
      <c r="O64" s="49"/>
      <c r="P64" s="49"/>
      <c r="Q64" s="49"/>
      <c r="S64" s="49"/>
      <c r="T64" s="49"/>
    </row>
    <row r="65" spans="2:20" s="10" customFormat="1" ht="16" customHeight="1">
      <c r="B65" s="91"/>
      <c r="C65" s="91"/>
      <c r="D65" s="91"/>
      <c r="E65" s="91"/>
      <c r="F65" s="91"/>
      <c r="G65" s="91"/>
      <c r="H65" s="91"/>
      <c r="I65" s="91"/>
      <c r="J65" s="91"/>
      <c r="K65" s="91"/>
      <c r="L65" s="49"/>
      <c r="M65" s="49"/>
      <c r="N65" s="49"/>
      <c r="O65" s="49"/>
      <c r="P65" s="49"/>
      <c r="Q65" s="49"/>
      <c r="S65" s="49"/>
      <c r="T65" s="49"/>
    </row>
    <row r="66" spans="2:20" s="10" customFormat="1" ht="16" customHeight="1">
      <c r="B66" s="91"/>
      <c r="C66" s="91"/>
      <c r="D66" s="91"/>
      <c r="E66" s="91"/>
      <c r="F66" s="91"/>
      <c r="G66" s="91"/>
      <c r="H66" s="91"/>
      <c r="I66" s="91"/>
      <c r="J66" s="91"/>
      <c r="K66" s="91"/>
      <c r="L66" s="49"/>
      <c r="M66" s="49"/>
      <c r="N66" s="49"/>
      <c r="O66" s="49"/>
      <c r="P66" s="49"/>
      <c r="Q66" s="49"/>
      <c r="S66" s="49"/>
      <c r="T66" s="49"/>
    </row>
    <row r="67" spans="2:20" s="10" customFormat="1" ht="16" customHeight="1">
      <c r="B67" s="91"/>
      <c r="C67" s="91"/>
      <c r="D67" s="91"/>
      <c r="E67" s="91"/>
      <c r="F67" s="91"/>
      <c r="G67" s="91"/>
      <c r="H67" s="91"/>
      <c r="I67" s="91"/>
      <c r="J67" s="91"/>
      <c r="K67" s="91"/>
      <c r="L67" s="49"/>
      <c r="M67" s="49"/>
      <c r="N67" s="49"/>
      <c r="O67" s="49"/>
      <c r="P67" s="49"/>
      <c r="Q67" s="49"/>
      <c r="S67" s="49"/>
      <c r="T67" s="49"/>
    </row>
    <row r="68" spans="2:20" s="10" customFormat="1" ht="16" customHeight="1">
      <c r="B68" s="91"/>
      <c r="C68" s="91"/>
      <c r="D68" s="91"/>
      <c r="E68" s="91"/>
      <c r="F68" s="91"/>
      <c r="G68" s="91"/>
      <c r="H68" s="91"/>
      <c r="I68" s="91"/>
      <c r="J68" s="91"/>
      <c r="K68" s="91"/>
      <c r="L68" s="49"/>
      <c r="M68" s="49"/>
      <c r="N68" s="49"/>
      <c r="O68" s="49"/>
      <c r="P68" s="49"/>
      <c r="Q68" s="49"/>
      <c r="S68" s="49"/>
      <c r="T68" s="49"/>
    </row>
    <row r="69" spans="2:20" s="10" customFormat="1" ht="16" customHeight="1">
      <c r="B69" s="91"/>
      <c r="C69" s="91"/>
      <c r="D69" s="91"/>
      <c r="E69" s="91"/>
      <c r="F69" s="91"/>
      <c r="G69" s="91"/>
      <c r="H69" s="91"/>
      <c r="I69" s="91"/>
      <c r="J69" s="91"/>
      <c r="K69" s="91"/>
      <c r="L69" s="48"/>
      <c r="M69" s="49"/>
      <c r="N69" s="49"/>
      <c r="O69" s="49"/>
      <c r="P69" s="49"/>
      <c r="Q69" s="49"/>
      <c r="S69" s="49"/>
      <c r="T69" s="49"/>
    </row>
    <row r="70" spans="2:20">
      <c r="N70" s="50"/>
      <c r="P70" s="50"/>
      <c r="T70" s="50"/>
    </row>
  </sheetData>
  <mergeCells count="13">
    <mergeCell ref="R6:R7"/>
    <mergeCell ref="Q6:Q7"/>
    <mergeCell ref="P6:P7"/>
    <mergeCell ref="T6:T7"/>
    <mergeCell ref="K6:K7"/>
    <mergeCell ref="M6:M7"/>
    <mergeCell ref="N6:N7"/>
    <mergeCell ref="C1:D1"/>
    <mergeCell ref="C3:D3"/>
    <mergeCell ref="F3:G3"/>
    <mergeCell ref="B58:K69"/>
    <mergeCell ref="C6:G6"/>
    <mergeCell ref="H6:J6"/>
  </mergeCells>
  <conditionalFormatting sqref="C3:E3">
    <cfRule type="expression" dxfId="255" priority="2">
      <formula>$E$3&lt;&gt;0</formula>
    </cfRule>
  </conditionalFormatting>
  <conditionalFormatting sqref="C29:K29 P29:R29">
    <cfRule type="expression" dxfId="254" priority="9">
      <formula>AND(ABS(C13-C29)&gt;500, ABS((C13-C29)/C29)&gt;0.1)</formula>
    </cfRule>
  </conditionalFormatting>
  <conditionalFormatting sqref="C30:K30 P30:R30">
    <cfRule type="expression" dxfId="253" priority="10">
      <formula>AND(ABS(C22-C30)&gt;500, ABS((C22-C30)/C30)&gt;0.1)</formula>
    </cfRule>
  </conditionalFormatting>
  <conditionalFormatting sqref="C31:K31 P31:R31">
    <cfRule type="expression" dxfId="252" priority="11">
      <formula>AND(ABS(C26-C31)&gt;500, ABS((C26-C31)/C31)&gt;0.1)</formula>
    </cfRule>
  </conditionalFormatting>
  <conditionalFormatting sqref="M9:N9 M11:N13 M18:N18 M20:N22 M26:N26 M39:N40">
    <cfRule type="expression" dxfId="251" priority="4">
      <formula>$N9&lt;&gt;0</formula>
    </cfRule>
  </conditionalFormatting>
  <conditionalFormatting sqref="M6:N7">
    <cfRule type="expression" dxfId="250" priority="3">
      <formula>SUM($N$9:$N$40)&lt;&gt;0</formula>
    </cfRule>
  </conditionalFormatting>
  <conditionalFormatting sqref="T9 T11:T12 T18 T20:T21 M36 M43 M47 M50 M54">
    <cfRule type="cellIs" dxfId="249" priority="12" operator="equal">
      <formula>"FAIL"</formula>
    </cfRule>
  </conditionalFormatting>
  <conditionalFormatting sqref="C9:F9 H9:I9 P9:Q9 C11:F12 H11:I12 P11:Q12 C18:F18 C20:F21 H18:I18 H20:I21 P18:Q18 P20:Q21 C36:E36 C39:F44 H39:I40 C47:F47 C50:F50 C52:F53">
    <cfRule type="expression" dxfId="248" priority="1">
      <formula>VLOOKUP($B$3,#REF!, 7, FALSE)="No"</formula>
    </cfRule>
  </conditionalFormatting>
  <dataValidations count="4">
    <dataValidation type="whole" errorStyle="warning" operator="greaterThanOrEqual" allowBlank="1" showErrorMessage="1" errorTitle="WARNING: Check signage" error="Expenditure must be entered as a positive whole number. Please ensure the figure you have entered is correct." sqref="C9:F9 H9:I9 P9:Q9 C12:F12 H12:I12 P12:Q12 C36:E36 C39:F44 H39:I40" xr:uid="{00000000-0002-0000-0300-000000000000}">
      <formula1>0</formula1>
    </dataValidation>
    <dataValidation type="whole" errorStyle="warning" operator="lessThanOrEqual" allowBlank="1" showErrorMessage="1" errorTitle="WARNING: Check signage" error="Income must be entered as a negative whole number. Please ensure that the figure you have entered is correct." sqref="C11:F11 H11:I11 P11:Q11 C18:F18 H18:I18 P18:Q18 C20:F21 H20:I21 P20:Q21 C47:F47" xr:uid="{00000000-0002-0000-0300-000001000000}">
      <formula1>0</formula1>
    </dataValidation>
    <dataValidation type="whole" errorStyle="warning" operator="greaterThanOrEqual" allowBlank="1" showErrorMessage="1" errorTitle="WARNING" error="This figure must be entered as a positive whole number. Please ensure the figure you have entered is correct." sqref="C50:F50 C52:F53" xr:uid="{00000000-0002-0000-0300-000002000000}">
      <formula1>0</formula1>
    </dataValidation>
    <dataValidation type="list" allowBlank="1" showInputMessage="1" showErrorMessage="1" sqref="H3" xr:uid="{00000000-0002-0000-0300-000003000000}">
      <formula1>#REF!</formula1>
    </dataValidation>
  </dataValidations>
  <pageMargins left="0.7" right="0.7" top="0.75" bottom="0.75" header="0.3" footer="0.3"/>
  <pageSetup paperSize="9" scale="53" fitToHeight="0" orientation="landscape" r:id="rId1"/>
  <rowBreaks count="1" manualBreakCount="1">
    <brk id="56"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8DB4E2"/>
    <pageSetUpPr fitToPage="1"/>
  </sheetPr>
  <dimension ref="B1:V70"/>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4" customWidth="1"/>
    <col min="2" max="2" width="53.453125" style="34" customWidth="1"/>
    <col min="3" max="4" width="13.453125" style="34" customWidth="1"/>
    <col min="5" max="5" width="12.81640625" style="34" customWidth="1"/>
    <col min="6" max="6" width="10.7265625" style="34" customWidth="1"/>
    <col min="7" max="7" width="11.1796875" style="34" customWidth="1"/>
    <col min="8" max="9" width="12.453125" style="34" customWidth="1"/>
    <col min="10" max="10" width="13" style="34" customWidth="1"/>
    <col min="11" max="11" width="13.26953125" style="34" customWidth="1"/>
    <col min="12" max="12" width="3.26953125" style="34" customWidth="1"/>
    <col min="13" max="14" width="10.81640625" style="34" customWidth="1"/>
    <col min="15" max="15" width="3.26953125" style="34" customWidth="1"/>
    <col min="16" max="17" width="11.1796875" style="34" customWidth="1"/>
    <col min="18" max="18" width="10" style="34" customWidth="1"/>
    <col min="19" max="19" width="3.26953125" style="34" customWidth="1"/>
    <col min="20" max="20" width="10.81640625" style="34" customWidth="1"/>
    <col min="21" max="16384" width="9.1796875" style="34"/>
  </cols>
  <sheetData>
    <row r="1" spans="2:20" s="1" customFormat="1" ht="20.149999999999999" customHeight="1">
      <c r="B1" s="2" t="s">
        <v>0</v>
      </c>
      <c r="C1" s="99"/>
      <c r="D1" s="99"/>
      <c r="F1" s="11"/>
      <c r="G1" s="11"/>
      <c r="H1" s="11"/>
      <c r="I1" s="11"/>
      <c r="J1" s="11"/>
    </row>
    <row r="2" spans="2:20" s="1" customFormat="1" ht="20.149999999999999" customHeight="1">
      <c r="B2" s="2" t="s">
        <v>89</v>
      </c>
    </row>
    <row r="3" spans="2:20" s="1" customFormat="1" ht="20.149999999999999" customHeight="1">
      <c r="B3" s="3" t="s">
        <v>15</v>
      </c>
      <c r="C3" s="100" t="s">
        <v>1</v>
      </c>
      <c r="D3" s="100"/>
      <c r="E3" s="4">
        <f>COUNT(N9:N40)-COUNTIF(N9:N40,"=0")+COUNTIF(T9:T21,"FAIL")+COUNTIF(M36:M54,"FAIL")</f>
        <v>0</v>
      </c>
      <c r="F3" s="101" t="s">
        <v>2</v>
      </c>
      <c r="G3" s="101"/>
      <c r="H3" s="5" t="s">
        <v>3</v>
      </c>
    </row>
    <row r="4" spans="2:20" s="6" customFormat="1" ht="12.75" customHeight="1">
      <c r="B4" s="7"/>
      <c r="C4" s="8"/>
      <c r="K4" s="9"/>
      <c r="L4" s="9"/>
      <c r="O4" s="9"/>
      <c r="P4" s="9"/>
      <c r="Q4" s="9"/>
      <c r="S4" s="9"/>
    </row>
    <row r="5" spans="2:20" s="6" customFormat="1" ht="12.75" customHeight="1">
      <c r="B5" s="7"/>
      <c r="C5" s="8"/>
      <c r="K5" s="9" t="s">
        <v>4</v>
      </c>
      <c r="L5" s="9"/>
      <c r="O5" s="9"/>
      <c r="P5" s="9"/>
      <c r="Q5" s="9"/>
      <c r="S5" s="9"/>
    </row>
    <row r="6" spans="2:20" ht="18" customHeight="1">
      <c r="B6" s="32" t="s">
        <v>12</v>
      </c>
      <c r="C6" s="102" t="s">
        <v>47</v>
      </c>
      <c r="D6" s="103"/>
      <c r="E6" s="103"/>
      <c r="F6" s="103"/>
      <c r="G6" s="104"/>
      <c r="H6" s="105" t="s">
        <v>48</v>
      </c>
      <c r="I6" s="106"/>
      <c r="J6" s="107"/>
      <c r="K6" s="97" t="s">
        <v>49</v>
      </c>
      <c r="L6" s="33"/>
      <c r="M6" s="92" t="s">
        <v>43</v>
      </c>
      <c r="N6" s="92" t="s">
        <v>5</v>
      </c>
      <c r="O6" s="33"/>
      <c r="P6" s="93" t="s">
        <v>59</v>
      </c>
      <c r="Q6" s="95" t="s">
        <v>60</v>
      </c>
      <c r="R6" s="97" t="s">
        <v>54</v>
      </c>
      <c r="S6" s="33"/>
      <c r="T6" s="92" t="s">
        <v>61</v>
      </c>
    </row>
    <row r="7" spans="2:20" ht="51" customHeight="1">
      <c r="B7" s="35" t="s">
        <v>13</v>
      </c>
      <c r="C7" s="68" t="s">
        <v>50</v>
      </c>
      <c r="D7" s="68" t="s">
        <v>51</v>
      </c>
      <c r="E7" s="68" t="s">
        <v>52</v>
      </c>
      <c r="F7" s="68" t="s">
        <v>53</v>
      </c>
      <c r="G7" s="67" t="s">
        <v>54</v>
      </c>
      <c r="H7" s="68" t="s">
        <v>55</v>
      </c>
      <c r="I7" s="68" t="s">
        <v>56</v>
      </c>
      <c r="J7" s="67" t="s">
        <v>57</v>
      </c>
      <c r="K7" s="108"/>
      <c r="L7" s="33"/>
      <c r="M7" s="92"/>
      <c r="N7" s="92"/>
      <c r="O7" s="33"/>
      <c r="P7" s="94"/>
      <c r="Q7" s="96"/>
      <c r="R7" s="98"/>
      <c r="S7" s="33"/>
      <c r="T7" s="92"/>
    </row>
    <row r="8" spans="2:20" s="37" customFormat="1" ht="16" customHeight="1">
      <c r="B8" s="36" t="s">
        <v>46</v>
      </c>
    </row>
    <row r="9" spans="2:20" s="37" customFormat="1" ht="16" customHeight="1">
      <c r="B9" s="38" t="s">
        <v>44</v>
      </c>
      <c r="C9" s="51">
        <v>474</v>
      </c>
      <c r="D9" s="51">
        <v>2538</v>
      </c>
      <c r="E9" s="51">
        <v>2128</v>
      </c>
      <c r="F9" s="51">
        <v>612</v>
      </c>
      <c r="G9" s="53">
        <f>SUM(C9:F9)</f>
        <v>5752</v>
      </c>
      <c r="H9" s="51">
        <v>99</v>
      </c>
      <c r="I9" s="51">
        <v>0</v>
      </c>
      <c r="J9" s="53">
        <f>SUM(H9:I9)</f>
        <v>99</v>
      </c>
      <c r="K9" s="41">
        <f>SUM(G9,J9)</f>
        <v>5851</v>
      </c>
      <c r="M9" s="54">
        <v>5851</v>
      </c>
      <c r="N9" s="54">
        <f>M9-K9</f>
        <v>0</v>
      </c>
      <c r="P9" s="51">
        <v>0</v>
      </c>
      <c r="Q9" s="51">
        <v>5752</v>
      </c>
      <c r="R9" s="41">
        <f>SUM(P9:Q9)</f>
        <v>5752</v>
      </c>
      <c r="T9" s="57" t="str">
        <f>IF(R9=G9, "PASS", "FAIL")</f>
        <v>PASS</v>
      </c>
    </row>
    <row r="10" spans="2:20" s="37" customFormat="1" ht="16" customHeight="1">
      <c r="B10" s="38" t="s">
        <v>83</v>
      </c>
      <c r="C10" s="40"/>
      <c r="D10" s="40"/>
      <c r="E10" s="40"/>
      <c r="F10" s="40"/>
      <c r="G10" s="40"/>
      <c r="H10" s="40"/>
      <c r="I10" s="40"/>
      <c r="J10" s="40"/>
      <c r="K10" s="40"/>
      <c r="M10" s="55"/>
      <c r="N10" s="56"/>
      <c r="P10" s="40"/>
      <c r="Q10" s="40"/>
      <c r="R10" s="39"/>
      <c r="T10" s="60"/>
    </row>
    <row r="11" spans="2:20" s="37" customFormat="1" ht="16" customHeight="1">
      <c r="B11" s="38" t="s">
        <v>79</v>
      </c>
      <c r="C11" s="51">
        <v>0</v>
      </c>
      <c r="D11" s="51">
        <v>139</v>
      </c>
      <c r="E11" s="51">
        <v>-143</v>
      </c>
      <c r="F11" s="51">
        <v>0</v>
      </c>
      <c r="G11" s="53">
        <f>SUM(C11:F11)</f>
        <v>-4</v>
      </c>
      <c r="H11" s="51">
        <v>0</v>
      </c>
      <c r="I11" s="51">
        <v>4</v>
      </c>
      <c r="J11" s="53">
        <f>SUM(H11:I11)</f>
        <v>4</v>
      </c>
      <c r="K11" s="41">
        <f>SUM(G11,J11)</f>
        <v>0</v>
      </c>
      <c r="M11" s="54">
        <v>0</v>
      </c>
      <c r="N11" s="54">
        <f>M11-K11</f>
        <v>0</v>
      </c>
      <c r="P11" s="51">
        <v>0</v>
      </c>
      <c r="Q11" s="51">
        <v>-4</v>
      </c>
      <c r="R11" s="41">
        <f>SUM(P11:Q11)</f>
        <v>-4</v>
      </c>
      <c r="T11" s="57" t="str">
        <f>IF(R11=G11, "PASS", "FAIL")</f>
        <v>PASS</v>
      </c>
    </row>
    <row r="12" spans="2:20" s="37" customFormat="1" ht="16" customHeight="1">
      <c r="B12" s="38" t="s">
        <v>80</v>
      </c>
      <c r="C12" s="51">
        <v>30098</v>
      </c>
      <c r="D12" s="51">
        <v>118694</v>
      </c>
      <c r="E12" s="51">
        <v>114278</v>
      </c>
      <c r="F12" s="51">
        <v>35063</v>
      </c>
      <c r="G12" s="53">
        <f>SUM(C12:F12)</f>
        <v>298133</v>
      </c>
      <c r="H12" s="51">
        <v>3615</v>
      </c>
      <c r="I12" s="51">
        <v>584</v>
      </c>
      <c r="J12" s="53">
        <f>SUM(H12:I12)</f>
        <v>4199</v>
      </c>
      <c r="K12" s="41">
        <f>SUM(G12,J12)</f>
        <v>302332</v>
      </c>
      <c r="M12" s="54">
        <f>M13-SUM(M9,M11)</f>
        <v>302332</v>
      </c>
      <c r="N12" s="54">
        <f>M12-K12</f>
        <v>0</v>
      </c>
      <c r="P12" s="51">
        <v>203817</v>
      </c>
      <c r="Q12" s="51">
        <v>94316</v>
      </c>
      <c r="R12" s="41">
        <f>SUM(P12:Q12)</f>
        <v>298133</v>
      </c>
      <c r="T12" s="57" t="str">
        <f>IF(R12=G12, "PASS", "FAIL")</f>
        <v>PASS</v>
      </c>
    </row>
    <row r="13" spans="2:20" s="37" customFormat="1" ht="16" customHeight="1">
      <c r="B13" s="42" t="s">
        <v>6</v>
      </c>
      <c r="C13" s="41">
        <f t="shared" ref="C13:K13" si="0">SUM(C9,C11:C12)</f>
        <v>30572</v>
      </c>
      <c r="D13" s="41">
        <f t="shared" si="0"/>
        <v>121371</v>
      </c>
      <c r="E13" s="41">
        <f t="shared" si="0"/>
        <v>116263</v>
      </c>
      <c r="F13" s="41">
        <f t="shared" si="0"/>
        <v>35675</v>
      </c>
      <c r="G13" s="41">
        <f t="shared" si="0"/>
        <v>303881</v>
      </c>
      <c r="H13" s="41">
        <f t="shared" si="0"/>
        <v>3714</v>
      </c>
      <c r="I13" s="41">
        <f t="shared" si="0"/>
        <v>588</v>
      </c>
      <c r="J13" s="41">
        <f t="shared" si="0"/>
        <v>4302</v>
      </c>
      <c r="K13" s="41">
        <f t="shared" si="0"/>
        <v>308183</v>
      </c>
      <c r="M13" s="45">
        <v>308183</v>
      </c>
      <c r="N13" s="45">
        <f>M13-K13</f>
        <v>0</v>
      </c>
      <c r="P13" s="41">
        <f>SUM(P9,P11:P12)</f>
        <v>203817</v>
      </c>
      <c r="Q13" s="41">
        <f>SUM(Q9,Q11:Q12)</f>
        <v>100064</v>
      </c>
      <c r="R13" s="41">
        <f>SUM(R9,R11:R12)</f>
        <v>303881</v>
      </c>
    </row>
    <row r="14" spans="2:20" s="37" customFormat="1" ht="12.75" customHeight="1"/>
    <row r="15" spans="2:20" s="37" customFormat="1" ht="16" customHeight="1">
      <c r="B15" s="42" t="s">
        <v>81</v>
      </c>
      <c r="C15" s="41">
        <f t="shared" ref="C15:K15" si="1">C13+C18</f>
        <v>30572</v>
      </c>
      <c r="D15" s="41">
        <f t="shared" si="1"/>
        <v>121368</v>
      </c>
      <c r="E15" s="41">
        <f t="shared" si="1"/>
        <v>116241</v>
      </c>
      <c r="F15" s="41">
        <f t="shared" si="1"/>
        <v>35315</v>
      </c>
      <c r="G15" s="41">
        <f t="shared" si="1"/>
        <v>303496</v>
      </c>
      <c r="H15" s="41">
        <f t="shared" si="1"/>
        <v>3714</v>
      </c>
      <c r="I15" s="41">
        <f t="shared" si="1"/>
        <v>588</v>
      </c>
      <c r="J15" s="41">
        <f t="shared" si="1"/>
        <v>4302</v>
      </c>
      <c r="K15" s="41">
        <f t="shared" si="1"/>
        <v>307798</v>
      </c>
      <c r="P15" s="41">
        <f>P13+P18</f>
        <v>203817</v>
      </c>
      <c r="Q15" s="41">
        <f>Q13+Q18</f>
        <v>99679</v>
      </c>
      <c r="R15" s="41">
        <f>R13+R18</f>
        <v>303496</v>
      </c>
    </row>
    <row r="16" spans="2:20" s="37" customFormat="1" ht="12.75" customHeight="1"/>
    <row r="17" spans="2:22" s="37" customFormat="1" ht="16" customHeight="1">
      <c r="B17" s="36" t="s">
        <v>45</v>
      </c>
    </row>
    <row r="18" spans="2:22" s="37" customFormat="1" ht="16" customHeight="1">
      <c r="B18" s="38" t="s">
        <v>76</v>
      </c>
      <c r="C18" s="51">
        <v>0</v>
      </c>
      <c r="D18" s="51">
        <v>-3</v>
      </c>
      <c r="E18" s="51">
        <v>-22</v>
      </c>
      <c r="F18" s="51">
        <v>-360</v>
      </c>
      <c r="G18" s="53">
        <f>SUM(C18:F18)</f>
        <v>-385</v>
      </c>
      <c r="H18" s="51">
        <v>0</v>
      </c>
      <c r="I18" s="51">
        <v>0</v>
      </c>
      <c r="J18" s="53">
        <f>SUM(H18:I18)</f>
        <v>0</v>
      </c>
      <c r="K18" s="41">
        <f>SUM(G18,J18)</f>
        <v>-385</v>
      </c>
      <c r="M18" s="54">
        <v>-385</v>
      </c>
      <c r="N18" s="54">
        <f>M18-K18</f>
        <v>0</v>
      </c>
      <c r="P18" s="51">
        <v>0</v>
      </c>
      <c r="Q18" s="51">
        <v>-385</v>
      </c>
      <c r="R18" s="41">
        <f>SUM(P18:Q18)</f>
        <v>-385</v>
      </c>
      <c r="T18" s="57" t="str">
        <f>IF(R18=G18, "PASS", "FAIL")</f>
        <v>PASS</v>
      </c>
    </row>
    <row r="19" spans="2:22" s="37" customFormat="1" ht="16" customHeight="1">
      <c r="B19" s="65" t="s">
        <v>77</v>
      </c>
      <c r="C19" s="40"/>
      <c r="D19" s="40"/>
      <c r="E19" s="40"/>
      <c r="F19" s="40"/>
      <c r="G19" s="40"/>
      <c r="H19" s="40"/>
      <c r="I19" s="40"/>
      <c r="J19" s="40"/>
      <c r="K19" s="39"/>
      <c r="M19" s="55"/>
      <c r="N19" s="55"/>
      <c r="P19" s="40"/>
      <c r="Q19" s="40"/>
      <c r="R19" s="39"/>
      <c r="T19" s="61"/>
    </row>
    <row r="20" spans="2:22" s="37" customFormat="1" ht="16" customHeight="1">
      <c r="B20" s="38" t="s">
        <v>70</v>
      </c>
      <c r="C20" s="51">
        <v>0</v>
      </c>
      <c r="D20" s="51">
        <v>0</v>
      </c>
      <c r="E20" s="51">
        <v>0</v>
      </c>
      <c r="F20" s="51">
        <v>0</v>
      </c>
      <c r="G20" s="53">
        <f>SUM(C20:F20)</f>
        <v>0</v>
      </c>
      <c r="H20" s="51">
        <v>0</v>
      </c>
      <c r="I20" s="51">
        <v>0</v>
      </c>
      <c r="J20" s="53">
        <f>SUM(H20:I20)</f>
        <v>0</v>
      </c>
      <c r="K20" s="41">
        <f>SUM(G20,J20)</f>
        <v>0</v>
      </c>
      <c r="M20" s="54">
        <v>0</v>
      </c>
      <c r="N20" s="54">
        <f>M20-K20</f>
        <v>0</v>
      </c>
      <c r="P20" s="51">
        <v>0</v>
      </c>
      <c r="Q20" s="51">
        <v>0</v>
      </c>
      <c r="R20" s="41">
        <f>SUM(P20:Q20)</f>
        <v>0</v>
      </c>
      <c r="T20" s="57" t="str">
        <f>IF(R20=G20, "PASS", "FAIL")</f>
        <v>PASS</v>
      </c>
    </row>
    <row r="21" spans="2:22" s="37" customFormat="1" ht="16" customHeight="1">
      <c r="B21" s="38" t="s">
        <v>82</v>
      </c>
      <c r="C21" s="51">
        <v>-16101</v>
      </c>
      <c r="D21" s="51">
        <v>-6445</v>
      </c>
      <c r="E21" s="51">
        <v>-9331</v>
      </c>
      <c r="F21" s="51">
        <v>-185</v>
      </c>
      <c r="G21" s="53">
        <f>SUM(C21:F21)</f>
        <v>-32062</v>
      </c>
      <c r="H21" s="51">
        <v>-208</v>
      </c>
      <c r="I21" s="51">
        <v>-514</v>
      </c>
      <c r="J21" s="53">
        <f>SUM(H21:I21)</f>
        <v>-722</v>
      </c>
      <c r="K21" s="41">
        <f>SUM(G21,J21)</f>
        <v>-32784</v>
      </c>
      <c r="M21" s="54">
        <f>M22-M18-M20</f>
        <v>-32784</v>
      </c>
      <c r="N21" s="54">
        <f>M21-K21</f>
        <v>0</v>
      </c>
      <c r="P21" s="51">
        <v>0</v>
      </c>
      <c r="Q21" s="51">
        <v>-32062</v>
      </c>
      <c r="R21" s="41">
        <f>SUM(P21:Q21)</f>
        <v>-32062</v>
      </c>
      <c r="T21" s="57" t="str">
        <f>IF(R21=G21, "PASS", "FAIL")</f>
        <v>PASS</v>
      </c>
    </row>
    <row r="22" spans="2:22" s="37" customFormat="1" ht="16" customHeight="1">
      <c r="B22" s="42" t="s">
        <v>9</v>
      </c>
      <c r="C22" s="41">
        <f t="shared" ref="C22:K22" si="2">SUM(C18,C20:C21)</f>
        <v>-16101</v>
      </c>
      <c r="D22" s="41">
        <f t="shared" si="2"/>
        <v>-6448</v>
      </c>
      <c r="E22" s="41">
        <f t="shared" si="2"/>
        <v>-9353</v>
      </c>
      <c r="F22" s="41">
        <f t="shared" si="2"/>
        <v>-545</v>
      </c>
      <c r="G22" s="41">
        <f t="shared" si="2"/>
        <v>-32447</v>
      </c>
      <c r="H22" s="41">
        <f t="shared" si="2"/>
        <v>-208</v>
      </c>
      <c r="I22" s="41">
        <f t="shared" si="2"/>
        <v>-514</v>
      </c>
      <c r="J22" s="41">
        <f t="shared" si="2"/>
        <v>-722</v>
      </c>
      <c r="K22" s="41">
        <f t="shared" si="2"/>
        <v>-33169</v>
      </c>
      <c r="M22" s="45">
        <v>-33169</v>
      </c>
      <c r="N22" s="45">
        <f>M22-K22</f>
        <v>0</v>
      </c>
      <c r="P22" s="41">
        <f>SUM(P18,P20:P21)</f>
        <v>0</v>
      </c>
      <c r="Q22" s="41">
        <f>SUM(Q18,Q20:Q21)</f>
        <v>-32447</v>
      </c>
      <c r="R22" s="41">
        <f>SUM(R18,R20:R21)</f>
        <v>-32447</v>
      </c>
    </row>
    <row r="23" spans="2:22" s="37" customFormat="1" ht="12.75" customHeight="1"/>
    <row r="24" spans="2:22" s="37" customFormat="1" ht="16" customHeight="1">
      <c r="B24" s="42" t="s">
        <v>78</v>
      </c>
      <c r="C24" s="41">
        <f t="shared" ref="C24:K24" si="3">C22-C18</f>
        <v>-16101</v>
      </c>
      <c r="D24" s="41">
        <f t="shared" si="3"/>
        <v>-6445</v>
      </c>
      <c r="E24" s="41">
        <f t="shared" si="3"/>
        <v>-9331</v>
      </c>
      <c r="F24" s="41">
        <f t="shared" si="3"/>
        <v>-185</v>
      </c>
      <c r="G24" s="41">
        <f t="shared" si="3"/>
        <v>-32062</v>
      </c>
      <c r="H24" s="41">
        <f t="shared" si="3"/>
        <v>-208</v>
      </c>
      <c r="I24" s="41">
        <f t="shared" si="3"/>
        <v>-514</v>
      </c>
      <c r="J24" s="41">
        <f t="shared" si="3"/>
        <v>-722</v>
      </c>
      <c r="K24" s="41">
        <f t="shared" si="3"/>
        <v>-32784</v>
      </c>
      <c r="P24" s="41">
        <f>P22-P18</f>
        <v>0</v>
      </c>
      <c r="Q24" s="41">
        <f>Q22-Q18</f>
        <v>-32062</v>
      </c>
      <c r="R24" s="41">
        <f>R22-R18</f>
        <v>-32062</v>
      </c>
    </row>
    <row r="25" spans="2:22" s="37" customFormat="1" ht="12.75" customHeight="1"/>
    <row r="26" spans="2:22" s="37" customFormat="1" ht="16" customHeight="1">
      <c r="B26" s="43" t="s">
        <v>7</v>
      </c>
      <c r="C26" s="44">
        <f t="shared" ref="C26:K26" si="4">C13+C22</f>
        <v>14471</v>
      </c>
      <c r="D26" s="44">
        <f t="shared" si="4"/>
        <v>114923</v>
      </c>
      <c r="E26" s="44">
        <f t="shared" si="4"/>
        <v>106910</v>
      </c>
      <c r="F26" s="44">
        <f t="shared" si="4"/>
        <v>35130</v>
      </c>
      <c r="G26" s="44">
        <f t="shared" si="4"/>
        <v>271434</v>
      </c>
      <c r="H26" s="44">
        <f t="shared" si="4"/>
        <v>3506</v>
      </c>
      <c r="I26" s="44">
        <f t="shared" si="4"/>
        <v>74</v>
      </c>
      <c r="J26" s="44">
        <f t="shared" si="4"/>
        <v>3580</v>
      </c>
      <c r="K26" s="44">
        <f t="shared" si="4"/>
        <v>275014</v>
      </c>
      <c r="M26" s="45">
        <v>275014</v>
      </c>
      <c r="N26" s="45">
        <f>M26-K26</f>
        <v>0</v>
      </c>
      <c r="P26" s="44">
        <f>P13+P22</f>
        <v>203817</v>
      </c>
      <c r="Q26" s="44">
        <f>Q13+Q22</f>
        <v>67617</v>
      </c>
      <c r="R26" s="44">
        <f>R13+R22</f>
        <v>271434</v>
      </c>
    </row>
    <row r="27" spans="2:22" s="37" customFormat="1" ht="12.75" customHeight="1"/>
    <row r="28" spans="2:22" s="37" customFormat="1" ht="16" customHeight="1">
      <c r="B28" s="34" t="s">
        <v>58</v>
      </c>
    </row>
    <row r="29" spans="2:22" s="37" customFormat="1" ht="16" customHeight="1">
      <c r="B29" s="46" t="s">
        <v>90</v>
      </c>
      <c r="C29" s="47">
        <v>21706</v>
      </c>
      <c r="D29" s="47">
        <v>117161</v>
      </c>
      <c r="E29" s="47">
        <v>106549</v>
      </c>
      <c r="F29" s="47">
        <v>33970</v>
      </c>
      <c r="G29" s="47">
        <v>279386</v>
      </c>
      <c r="H29" s="47">
        <v>3682</v>
      </c>
      <c r="I29" s="47">
        <v>0</v>
      </c>
      <c r="J29" s="47">
        <v>3682</v>
      </c>
      <c r="K29" s="47">
        <v>283068</v>
      </c>
      <c r="P29" s="47">
        <v>189666</v>
      </c>
      <c r="Q29" s="47">
        <v>89720</v>
      </c>
      <c r="R29" s="47">
        <v>279386</v>
      </c>
    </row>
    <row r="30" spans="2:22" s="37" customFormat="1" ht="16" customHeight="1">
      <c r="B30" s="46" t="s">
        <v>91</v>
      </c>
      <c r="C30" s="47">
        <v>-4731</v>
      </c>
      <c r="D30" s="47">
        <v>-6862</v>
      </c>
      <c r="E30" s="47">
        <v>-8234</v>
      </c>
      <c r="F30" s="47">
        <v>-614</v>
      </c>
      <c r="G30" s="47">
        <v>-20441</v>
      </c>
      <c r="H30" s="47">
        <v>-423</v>
      </c>
      <c r="I30" s="47">
        <v>0</v>
      </c>
      <c r="J30" s="47">
        <v>-423</v>
      </c>
      <c r="K30" s="47">
        <v>-20864</v>
      </c>
      <c r="P30" s="47">
        <v>-2907</v>
      </c>
      <c r="Q30" s="47">
        <v>-17534</v>
      </c>
      <c r="R30" s="47">
        <v>-20441</v>
      </c>
    </row>
    <row r="31" spans="2:22" s="37" customFormat="1" ht="16" customHeight="1">
      <c r="B31" s="46" t="s">
        <v>92</v>
      </c>
      <c r="C31" s="47">
        <v>16975</v>
      </c>
      <c r="D31" s="47">
        <v>110299</v>
      </c>
      <c r="E31" s="47">
        <v>98315</v>
      </c>
      <c r="F31" s="47">
        <v>33356</v>
      </c>
      <c r="G31" s="47">
        <v>258945</v>
      </c>
      <c r="H31" s="47">
        <v>3259</v>
      </c>
      <c r="I31" s="47">
        <v>0</v>
      </c>
      <c r="J31" s="47">
        <v>3259</v>
      </c>
      <c r="K31" s="47">
        <v>262204</v>
      </c>
      <c r="P31" s="47">
        <v>186759</v>
      </c>
      <c r="Q31" s="47">
        <v>72186</v>
      </c>
      <c r="R31" s="47">
        <v>258945</v>
      </c>
    </row>
    <row r="32" spans="2:22" s="1" customFormat="1" ht="12.75" customHeight="1">
      <c r="B32" s="16"/>
      <c r="C32" s="31">
        <v>2</v>
      </c>
      <c r="D32" s="31">
        <f t="shared" ref="D32:K32" si="5">C32+1</f>
        <v>3</v>
      </c>
      <c r="E32" s="31">
        <f t="shared" si="5"/>
        <v>4</v>
      </c>
      <c r="F32" s="31">
        <f t="shared" si="5"/>
        <v>5</v>
      </c>
      <c r="G32" s="31">
        <f t="shared" si="5"/>
        <v>6</v>
      </c>
      <c r="H32" s="31">
        <f t="shared" si="5"/>
        <v>7</v>
      </c>
      <c r="I32" s="31">
        <f t="shared" si="5"/>
        <v>8</v>
      </c>
      <c r="J32" s="31">
        <f t="shared" si="5"/>
        <v>9</v>
      </c>
      <c r="K32" s="31">
        <f t="shared" si="5"/>
        <v>10</v>
      </c>
      <c r="L32" s="17"/>
      <c r="M32" s="18"/>
      <c r="N32" s="19"/>
      <c r="O32" s="17"/>
      <c r="P32" s="31">
        <v>12</v>
      </c>
      <c r="Q32" s="31">
        <f>P32+1</f>
        <v>13</v>
      </c>
      <c r="R32" s="31">
        <f>Q32+1</f>
        <v>14</v>
      </c>
      <c r="S32" s="17"/>
      <c r="T32" s="20"/>
      <c r="U32" s="21"/>
      <c r="V32" s="21"/>
    </row>
    <row r="33" spans="2:19" s="1" customFormat="1" ht="18" customHeight="1">
      <c r="B33" s="22" t="s">
        <v>69</v>
      </c>
      <c r="C33" s="23"/>
      <c r="D33" s="23"/>
      <c r="E33" s="23"/>
      <c r="F33" s="23"/>
      <c r="G33" s="23"/>
      <c r="H33" s="23"/>
      <c r="I33" s="23"/>
      <c r="J33" s="23"/>
      <c r="K33" s="23"/>
      <c r="L33" s="23"/>
      <c r="O33" s="23"/>
      <c r="P33" s="23"/>
      <c r="Q33" s="23"/>
      <c r="R33" s="23"/>
      <c r="S33" s="23"/>
    </row>
    <row r="34" spans="2:19" s="1" customFormat="1" ht="6" customHeight="1">
      <c r="B34" s="24"/>
      <c r="C34" s="23"/>
      <c r="D34" s="23"/>
      <c r="E34" s="23"/>
      <c r="F34" s="23"/>
      <c r="G34" s="23"/>
      <c r="H34" s="23"/>
      <c r="I34" s="23"/>
      <c r="J34" s="23"/>
      <c r="K34" s="23"/>
      <c r="L34" s="23"/>
      <c r="M34" s="23"/>
      <c r="N34" s="29"/>
      <c r="O34" s="12"/>
    </row>
    <row r="35" spans="2:19" s="1" customFormat="1" ht="16" customHeight="1">
      <c r="B35" s="27" t="s">
        <v>71</v>
      </c>
      <c r="C35" s="28"/>
      <c r="D35" s="23"/>
      <c r="E35" s="23"/>
      <c r="F35" s="23"/>
      <c r="G35" s="23"/>
      <c r="H35" s="23"/>
      <c r="I35" s="23"/>
      <c r="J35" s="23"/>
      <c r="K35" s="23"/>
      <c r="L35" s="23"/>
      <c r="M35" s="26"/>
      <c r="N35" s="23"/>
      <c r="O35" s="23"/>
    </row>
    <row r="36" spans="2:19" s="37" customFormat="1" ht="16" customHeight="1">
      <c r="B36" s="38" t="s">
        <v>71</v>
      </c>
      <c r="C36" s="51">
        <v>1</v>
      </c>
      <c r="D36" s="51">
        <v>1135</v>
      </c>
      <c r="E36" s="51">
        <v>1270</v>
      </c>
      <c r="F36" s="40"/>
      <c r="G36" s="40"/>
      <c r="H36" s="40"/>
      <c r="I36" s="40"/>
      <c r="J36" s="40"/>
      <c r="K36" s="40"/>
      <c r="M36" s="57" t="s">
        <v>142</v>
      </c>
    </row>
    <row r="37" spans="2:19" s="1" customFormat="1" ht="6" customHeight="1">
      <c r="B37" s="24"/>
      <c r="C37" s="23"/>
      <c r="D37" s="23"/>
      <c r="E37" s="23"/>
      <c r="F37" s="23"/>
      <c r="G37" s="23"/>
      <c r="H37" s="23"/>
      <c r="I37" s="23"/>
      <c r="J37" s="23"/>
      <c r="K37" s="23"/>
      <c r="L37" s="23"/>
      <c r="M37" s="23"/>
      <c r="N37" s="29"/>
      <c r="O37" s="12"/>
    </row>
    <row r="38" spans="2:19" s="1" customFormat="1" ht="16" customHeight="1">
      <c r="B38" s="27" t="s">
        <v>84</v>
      </c>
      <c r="C38" s="28"/>
      <c r="D38" s="23"/>
      <c r="E38" s="23"/>
      <c r="F38" s="23"/>
      <c r="G38" s="23"/>
      <c r="H38" s="23"/>
      <c r="I38" s="23"/>
      <c r="J38" s="23"/>
      <c r="K38" s="23"/>
      <c r="L38" s="23"/>
      <c r="M38" s="26"/>
      <c r="N38" s="23"/>
      <c r="O38" s="23"/>
    </row>
    <row r="39" spans="2:19" s="37" customFormat="1" ht="16" customHeight="1">
      <c r="B39" s="38" t="s">
        <v>85</v>
      </c>
      <c r="C39" s="51">
        <v>977</v>
      </c>
      <c r="D39" s="51">
        <v>71654</v>
      </c>
      <c r="E39" s="51">
        <v>62055</v>
      </c>
      <c r="F39" s="51">
        <v>18444</v>
      </c>
      <c r="G39" s="53">
        <f t="shared" ref="G39:G44" si="6">SUM(C39:F39)</f>
        <v>153130</v>
      </c>
      <c r="H39" s="51">
        <v>9</v>
      </c>
      <c r="I39" s="51">
        <v>0</v>
      </c>
      <c r="J39" s="53">
        <f>SUM(H39:I39)</f>
        <v>9</v>
      </c>
      <c r="K39" s="41">
        <f>G39+J39</f>
        <v>153139</v>
      </c>
      <c r="M39" s="54">
        <v>153139</v>
      </c>
      <c r="N39" s="54">
        <f>M39-K39</f>
        <v>0</v>
      </c>
    </row>
    <row r="40" spans="2:19" s="37" customFormat="1" ht="16" customHeight="1">
      <c r="B40" s="38" t="s">
        <v>88</v>
      </c>
      <c r="C40" s="51">
        <v>17046</v>
      </c>
      <c r="D40" s="51">
        <v>23745</v>
      </c>
      <c r="E40" s="51">
        <v>21676</v>
      </c>
      <c r="F40" s="51">
        <v>5525</v>
      </c>
      <c r="G40" s="53">
        <f t="shared" si="6"/>
        <v>67992</v>
      </c>
      <c r="H40" s="51">
        <v>2944</v>
      </c>
      <c r="I40" s="51">
        <v>499</v>
      </c>
      <c r="J40" s="53">
        <f>SUM(H40:I40)</f>
        <v>3443</v>
      </c>
      <c r="K40" s="41">
        <f>G40+J40</f>
        <v>71435</v>
      </c>
      <c r="M40" s="54">
        <v>71435</v>
      </c>
      <c r="N40" s="54">
        <f>M40-K40</f>
        <v>0</v>
      </c>
    </row>
    <row r="41" spans="2:19" s="37" customFormat="1" ht="16" customHeight="1">
      <c r="B41" s="38" t="s">
        <v>86</v>
      </c>
      <c r="C41" s="51">
        <v>11</v>
      </c>
      <c r="D41" s="51">
        <v>5218</v>
      </c>
      <c r="E41" s="51">
        <v>9857</v>
      </c>
      <c r="F41" s="51">
        <v>2755</v>
      </c>
      <c r="G41" s="53">
        <f t="shared" si="6"/>
        <v>17841</v>
      </c>
      <c r="H41" s="40"/>
      <c r="I41" s="40"/>
      <c r="J41" s="40"/>
      <c r="K41" s="41">
        <f>G41</f>
        <v>17841</v>
      </c>
    </row>
    <row r="42" spans="2:19" s="37" customFormat="1" ht="16" customHeight="1">
      <c r="B42" s="38" t="s">
        <v>62</v>
      </c>
      <c r="C42" s="51">
        <v>406</v>
      </c>
      <c r="D42" s="51">
        <v>8371</v>
      </c>
      <c r="E42" s="51">
        <v>5063</v>
      </c>
      <c r="F42" s="51">
        <v>148</v>
      </c>
      <c r="G42" s="53">
        <f t="shared" si="6"/>
        <v>13988</v>
      </c>
      <c r="H42" s="40"/>
      <c r="I42" s="40"/>
      <c r="J42" s="40"/>
      <c r="K42" s="41">
        <f>G42</f>
        <v>13988</v>
      </c>
    </row>
    <row r="43" spans="2:19" s="37" customFormat="1" ht="16" customHeight="1">
      <c r="B43" s="38" t="s">
        <v>63</v>
      </c>
      <c r="C43" s="51">
        <v>0</v>
      </c>
      <c r="D43" s="51">
        <v>0</v>
      </c>
      <c r="E43" s="51">
        <v>0</v>
      </c>
      <c r="F43" s="51">
        <v>35306</v>
      </c>
      <c r="G43" s="53">
        <f t="shared" si="6"/>
        <v>35306</v>
      </c>
      <c r="H43" s="40"/>
      <c r="I43" s="40"/>
      <c r="J43" s="40"/>
      <c r="K43" s="41">
        <f>G43</f>
        <v>35306</v>
      </c>
      <c r="M43" s="30" t="str">
        <f>IF(OR(SUM(C43:E43)&gt;P13, F43&gt;F13), "FAIL", "PASS")</f>
        <v>PASS</v>
      </c>
      <c r="N43" s="25"/>
    </row>
    <row r="44" spans="2:19" s="37" customFormat="1" ht="16" customHeight="1">
      <c r="B44" s="38" t="s">
        <v>64</v>
      </c>
      <c r="C44" s="51">
        <v>0</v>
      </c>
      <c r="D44" s="51">
        <v>325.89999999999998</v>
      </c>
      <c r="E44" s="51">
        <v>0</v>
      </c>
      <c r="F44" s="51">
        <v>0</v>
      </c>
      <c r="G44" s="53">
        <f t="shared" si="6"/>
        <v>325.89999999999998</v>
      </c>
      <c r="H44" s="40"/>
      <c r="I44" s="40"/>
      <c r="J44" s="40"/>
      <c r="K44" s="41">
        <f>G44</f>
        <v>325.89999999999998</v>
      </c>
      <c r="M44" s="62"/>
    </row>
    <row r="45" spans="2:19" s="1" customFormat="1" ht="6" customHeight="1">
      <c r="B45" s="24"/>
      <c r="C45" s="23"/>
      <c r="D45" s="23"/>
      <c r="E45" s="23"/>
      <c r="F45" s="23"/>
      <c r="G45" s="23"/>
      <c r="H45" s="23"/>
      <c r="I45" s="23"/>
      <c r="J45" s="23"/>
      <c r="K45" s="23"/>
      <c r="L45" s="23"/>
      <c r="M45" s="23"/>
      <c r="N45" s="29"/>
      <c r="O45" s="12"/>
    </row>
    <row r="46" spans="2:19" s="1" customFormat="1" ht="16" customHeight="1">
      <c r="B46" s="27" t="s">
        <v>45</v>
      </c>
      <c r="C46" s="28"/>
      <c r="D46" s="23"/>
      <c r="E46" s="23"/>
      <c r="F46" s="23"/>
      <c r="G46" s="23"/>
      <c r="H46" s="23"/>
      <c r="I46" s="23"/>
      <c r="J46" s="23"/>
      <c r="K46" s="23"/>
      <c r="L46" s="23"/>
      <c r="M46" s="26"/>
      <c r="N46" s="23"/>
      <c r="O46" s="23"/>
    </row>
    <row r="47" spans="2:19" s="37" customFormat="1" ht="16" customHeight="1">
      <c r="B47" s="38" t="s">
        <v>62</v>
      </c>
      <c r="C47" s="51">
        <v>0</v>
      </c>
      <c r="D47" s="51">
        <v>-2567</v>
      </c>
      <c r="E47" s="51">
        <v>-3481</v>
      </c>
      <c r="F47" s="51">
        <v>-37</v>
      </c>
      <c r="G47" s="53">
        <f>SUM(C47:F47)</f>
        <v>-6085</v>
      </c>
      <c r="H47" s="40"/>
      <c r="I47" s="40"/>
      <c r="J47" s="40"/>
      <c r="K47" s="41">
        <f>G47</f>
        <v>-6085</v>
      </c>
      <c r="M47" s="30" t="s">
        <v>142</v>
      </c>
      <c r="N47" s="25"/>
    </row>
    <row r="48" spans="2:19" s="1" customFormat="1" ht="6" customHeight="1">
      <c r="B48" s="24"/>
      <c r="C48" s="23"/>
      <c r="D48" s="23"/>
      <c r="E48" s="23"/>
      <c r="F48" s="23"/>
      <c r="G48" s="23"/>
      <c r="H48" s="23"/>
      <c r="I48" s="23"/>
      <c r="J48" s="23"/>
      <c r="K48" s="23"/>
      <c r="L48" s="23"/>
      <c r="M48" s="23"/>
      <c r="N48" s="29"/>
      <c r="O48" s="12"/>
    </row>
    <row r="49" spans="2:20" s="1" customFormat="1" ht="16" customHeight="1">
      <c r="B49" s="27" t="s">
        <v>65</v>
      </c>
      <c r="C49" s="28"/>
      <c r="D49" s="23"/>
      <c r="E49" s="23"/>
      <c r="F49" s="23"/>
      <c r="G49" s="23"/>
      <c r="H49" s="23"/>
      <c r="I49" s="23"/>
      <c r="J49" s="23"/>
      <c r="K49" s="23"/>
      <c r="L49" s="23"/>
      <c r="M49" s="26"/>
      <c r="N49" s="23"/>
      <c r="O49" s="23"/>
    </row>
    <row r="50" spans="2:20" s="37" customFormat="1" ht="16" customHeight="1">
      <c r="B50" s="38" t="s">
        <v>66</v>
      </c>
      <c r="C50" s="51">
        <v>0</v>
      </c>
      <c r="D50" s="51">
        <v>3259</v>
      </c>
      <c r="E50" s="51">
        <v>0</v>
      </c>
      <c r="F50" s="51">
        <v>0</v>
      </c>
      <c r="G50" s="53">
        <f>SUM(C50:F50)</f>
        <v>3259</v>
      </c>
      <c r="H50" s="40"/>
      <c r="I50" s="40"/>
      <c r="J50" s="40"/>
      <c r="K50" s="41">
        <f>G50</f>
        <v>3259</v>
      </c>
      <c r="M50" s="30" t="str">
        <f>IF(AND(G44&gt;0, G50=0), "FAIL", "PASS")</f>
        <v>PASS</v>
      </c>
    </row>
    <row r="51" spans="2:20" s="37" customFormat="1" ht="16" customHeight="1">
      <c r="B51" s="46" t="s">
        <v>72</v>
      </c>
      <c r="C51" s="63" t="e">
        <f>(C44*1000)/C50</f>
        <v>#DIV/0!</v>
      </c>
      <c r="D51" s="63">
        <f>(D44*1000)/D50</f>
        <v>100</v>
      </c>
      <c r="E51" s="63" t="e">
        <f>(E44*1000)/E50</f>
        <v>#DIV/0!</v>
      </c>
      <c r="F51" s="63" t="e">
        <f>(F44*1000)/F50</f>
        <v>#DIV/0!</v>
      </c>
      <c r="G51" s="64">
        <f>(G44*1000)/G50</f>
        <v>100</v>
      </c>
      <c r="H51" s="40"/>
      <c r="I51" s="40"/>
      <c r="J51" s="40"/>
      <c r="K51" s="66">
        <f>(K44*1000)/K50</f>
        <v>100</v>
      </c>
    </row>
    <row r="52" spans="2:20" s="37" customFormat="1" ht="16" customHeight="1">
      <c r="B52" s="38" t="s">
        <v>67</v>
      </c>
      <c r="C52" s="51">
        <v>106192</v>
      </c>
      <c r="D52" s="51">
        <v>1336614</v>
      </c>
      <c r="E52" s="51">
        <v>95013</v>
      </c>
      <c r="F52" s="51">
        <v>8745</v>
      </c>
      <c r="G52" s="53">
        <f>SUM(C52:F52)</f>
        <v>1546564</v>
      </c>
      <c r="H52" s="40"/>
      <c r="I52" s="40"/>
      <c r="J52" s="40"/>
      <c r="K52" s="41">
        <f>G52</f>
        <v>1546564</v>
      </c>
    </row>
    <row r="53" spans="2:20" s="37" customFormat="1" ht="16" customHeight="1">
      <c r="B53" s="38" t="s">
        <v>87</v>
      </c>
      <c r="C53" s="51">
        <v>0</v>
      </c>
      <c r="D53" s="51">
        <v>938624</v>
      </c>
      <c r="E53" s="51">
        <v>977774</v>
      </c>
      <c r="F53" s="51">
        <v>12187</v>
      </c>
      <c r="G53" s="53">
        <f>SUM(C53:F53)</f>
        <v>1928585</v>
      </c>
      <c r="H53" s="40"/>
      <c r="I53" s="40"/>
      <c r="J53" s="40"/>
      <c r="K53" s="41">
        <f>G53</f>
        <v>1928585</v>
      </c>
    </row>
    <row r="54" spans="2:20" s="37" customFormat="1" ht="16" customHeight="1">
      <c r="B54" s="52" t="s">
        <v>68</v>
      </c>
      <c r="C54" s="53">
        <f>SUM(C52:C53)</f>
        <v>106192</v>
      </c>
      <c r="D54" s="53">
        <f>SUM(D52:D53)</f>
        <v>2275238</v>
      </c>
      <c r="E54" s="53">
        <f>SUM(E52:E53)</f>
        <v>1072787</v>
      </c>
      <c r="F54" s="53">
        <f>SUM(F52:F53)</f>
        <v>20932</v>
      </c>
      <c r="G54" s="53">
        <f>SUM(G52:G53)</f>
        <v>3475149</v>
      </c>
      <c r="H54" s="40"/>
      <c r="I54" s="40"/>
      <c r="J54" s="40"/>
      <c r="K54" s="41">
        <f>SUM(K52:K53)</f>
        <v>3475149</v>
      </c>
      <c r="M54" s="30" t="str">
        <f>IF(AND(G42&gt;0, G54=0), "FAIL", "PASS")</f>
        <v>PASS</v>
      </c>
    </row>
    <row r="55" spans="2:20" s="37" customFormat="1" ht="16" customHeight="1">
      <c r="B55" s="46" t="s">
        <v>73</v>
      </c>
      <c r="C55" s="63">
        <f>(C42*1000)/C54</f>
        <v>3.8232635226759077</v>
      </c>
      <c r="D55" s="63">
        <f>(D42*1000)/D54</f>
        <v>3.67917554119613</v>
      </c>
      <c r="E55" s="63">
        <f>(E42*1000)/E54</f>
        <v>4.7194829914978467</v>
      </c>
      <c r="F55" s="63">
        <f>(F42*1000)/F54</f>
        <v>7.0705140454806035</v>
      </c>
      <c r="G55" s="64">
        <f>(G42*1000)/G54</f>
        <v>4.0251511517923406</v>
      </c>
      <c r="H55" s="40"/>
      <c r="I55" s="40"/>
      <c r="J55" s="40"/>
      <c r="K55" s="66">
        <f>(K42*1000)/K54</f>
        <v>4.0251511517923406</v>
      </c>
    </row>
    <row r="56" spans="2:20" s="37" customFormat="1" ht="12.75" customHeight="1"/>
    <row r="57" spans="2:20" s="13" customFormat="1" ht="18" customHeight="1">
      <c r="B57" s="14" t="s">
        <v>8</v>
      </c>
      <c r="C57" s="15"/>
      <c r="D57" s="15"/>
      <c r="F57" s="15"/>
      <c r="M57" s="15"/>
      <c r="N57" s="15"/>
      <c r="P57" s="15"/>
      <c r="Q57" s="15"/>
      <c r="T57" s="15"/>
    </row>
    <row r="58" spans="2:20" s="10" customFormat="1" ht="16" customHeight="1">
      <c r="B58" s="91" t="s">
        <v>144</v>
      </c>
      <c r="C58" s="91"/>
      <c r="D58" s="91"/>
      <c r="E58" s="91"/>
      <c r="F58" s="91"/>
      <c r="G58" s="91"/>
      <c r="H58" s="91"/>
      <c r="I58" s="91"/>
      <c r="J58" s="91"/>
      <c r="K58" s="91"/>
      <c r="L58" s="48"/>
      <c r="M58" s="49"/>
      <c r="N58" s="49"/>
      <c r="O58" s="49"/>
      <c r="P58" s="49"/>
      <c r="Q58" s="49"/>
      <c r="S58" s="49"/>
      <c r="T58" s="49"/>
    </row>
    <row r="59" spans="2:20" s="10" customFormat="1" ht="16" customHeight="1">
      <c r="B59" s="91"/>
      <c r="C59" s="91"/>
      <c r="D59" s="91"/>
      <c r="E59" s="91"/>
      <c r="F59" s="91"/>
      <c r="G59" s="91"/>
      <c r="H59" s="91"/>
      <c r="I59" s="91"/>
      <c r="J59" s="91"/>
      <c r="K59" s="91"/>
      <c r="L59" s="49"/>
      <c r="M59" s="49"/>
      <c r="N59" s="49"/>
      <c r="O59" s="49"/>
      <c r="P59" s="49"/>
      <c r="Q59" s="49"/>
      <c r="S59" s="49"/>
      <c r="T59" s="49"/>
    </row>
    <row r="60" spans="2:20" s="10" customFormat="1" ht="16" customHeight="1">
      <c r="B60" s="91"/>
      <c r="C60" s="91"/>
      <c r="D60" s="91"/>
      <c r="E60" s="91"/>
      <c r="F60" s="91"/>
      <c r="G60" s="91"/>
      <c r="H60" s="91"/>
      <c r="I60" s="91"/>
      <c r="J60" s="91"/>
      <c r="K60" s="91"/>
      <c r="L60" s="49"/>
      <c r="M60" s="49"/>
      <c r="N60" s="49"/>
      <c r="O60" s="49"/>
      <c r="P60" s="49"/>
      <c r="Q60" s="49"/>
      <c r="S60" s="49"/>
      <c r="T60" s="49"/>
    </row>
    <row r="61" spans="2:20" s="10" customFormat="1" ht="16" customHeight="1">
      <c r="B61" s="91"/>
      <c r="C61" s="91"/>
      <c r="D61" s="91"/>
      <c r="E61" s="91"/>
      <c r="F61" s="91"/>
      <c r="G61" s="91"/>
      <c r="H61" s="91"/>
      <c r="I61" s="91"/>
      <c r="J61" s="91"/>
      <c r="K61" s="91"/>
      <c r="L61" s="49"/>
      <c r="M61" s="49"/>
      <c r="N61" s="49"/>
      <c r="O61" s="49"/>
      <c r="P61" s="49"/>
      <c r="Q61" s="49"/>
      <c r="S61" s="49"/>
      <c r="T61" s="49"/>
    </row>
    <row r="62" spans="2:20" s="10" customFormat="1" ht="16" customHeight="1">
      <c r="B62" s="91"/>
      <c r="C62" s="91"/>
      <c r="D62" s="91"/>
      <c r="E62" s="91"/>
      <c r="F62" s="91"/>
      <c r="G62" s="91"/>
      <c r="H62" s="91"/>
      <c r="I62" s="91"/>
      <c r="J62" s="91"/>
      <c r="K62" s="91"/>
      <c r="L62" s="49"/>
      <c r="M62" s="49"/>
      <c r="N62" s="49"/>
      <c r="O62" s="49"/>
      <c r="P62" s="49"/>
      <c r="Q62" s="49"/>
      <c r="S62" s="49"/>
      <c r="T62" s="49"/>
    </row>
    <row r="63" spans="2:20" s="10" customFormat="1" ht="16" customHeight="1">
      <c r="B63" s="91"/>
      <c r="C63" s="91"/>
      <c r="D63" s="91"/>
      <c r="E63" s="91"/>
      <c r="F63" s="91"/>
      <c r="G63" s="91"/>
      <c r="H63" s="91"/>
      <c r="I63" s="91"/>
      <c r="J63" s="91"/>
      <c r="K63" s="91"/>
      <c r="L63" s="49"/>
      <c r="M63" s="49"/>
      <c r="N63" s="49"/>
      <c r="O63" s="49"/>
      <c r="P63" s="49"/>
      <c r="Q63" s="49"/>
      <c r="S63" s="49"/>
      <c r="T63" s="49"/>
    </row>
    <row r="64" spans="2:20" s="10" customFormat="1" ht="16" customHeight="1">
      <c r="B64" s="91"/>
      <c r="C64" s="91"/>
      <c r="D64" s="91"/>
      <c r="E64" s="91"/>
      <c r="F64" s="91"/>
      <c r="G64" s="91"/>
      <c r="H64" s="91"/>
      <c r="I64" s="91"/>
      <c r="J64" s="91"/>
      <c r="K64" s="91"/>
      <c r="L64" s="49"/>
      <c r="M64" s="49"/>
      <c r="N64" s="49"/>
      <c r="O64" s="49"/>
      <c r="P64" s="49"/>
      <c r="Q64" s="49"/>
      <c r="S64" s="49"/>
      <c r="T64" s="49"/>
    </row>
    <row r="65" spans="2:20" s="10" customFormat="1" ht="16" customHeight="1">
      <c r="B65" s="91"/>
      <c r="C65" s="91"/>
      <c r="D65" s="91"/>
      <c r="E65" s="91"/>
      <c r="F65" s="91"/>
      <c r="G65" s="91"/>
      <c r="H65" s="91"/>
      <c r="I65" s="91"/>
      <c r="J65" s="91"/>
      <c r="K65" s="91"/>
      <c r="L65" s="49"/>
      <c r="M65" s="49"/>
      <c r="N65" s="49"/>
      <c r="O65" s="49"/>
      <c r="P65" s="49"/>
      <c r="Q65" s="49"/>
      <c r="S65" s="49"/>
      <c r="T65" s="49"/>
    </row>
    <row r="66" spans="2:20" s="10" customFormat="1" ht="16" customHeight="1">
      <c r="B66" s="91"/>
      <c r="C66" s="91"/>
      <c r="D66" s="91"/>
      <c r="E66" s="91"/>
      <c r="F66" s="91"/>
      <c r="G66" s="91"/>
      <c r="H66" s="91"/>
      <c r="I66" s="91"/>
      <c r="J66" s="91"/>
      <c r="K66" s="91"/>
      <c r="L66" s="49"/>
      <c r="M66" s="49"/>
      <c r="N66" s="49"/>
      <c r="O66" s="49"/>
      <c r="P66" s="49"/>
      <c r="Q66" s="49"/>
      <c r="S66" s="49"/>
      <c r="T66" s="49"/>
    </row>
    <row r="67" spans="2:20" s="10" customFormat="1" ht="16" customHeight="1">
      <c r="B67" s="91"/>
      <c r="C67" s="91"/>
      <c r="D67" s="91"/>
      <c r="E67" s="91"/>
      <c r="F67" s="91"/>
      <c r="G67" s="91"/>
      <c r="H67" s="91"/>
      <c r="I67" s="91"/>
      <c r="J67" s="91"/>
      <c r="K67" s="91"/>
      <c r="L67" s="49"/>
      <c r="M67" s="49"/>
      <c r="N67" s="49"/>
      <c r="O67" s="49"/>
      <c r="P67" s="49"/>
      <c r="Q67" s="49"/>
      <c r="S67" s="49"/>
      <c r="T67" s="49"/>
    </row>
    <row r="68" spans="2:20" s="10" customFormat="1" ht="16" customHeight="1">
      <c r="B68" s="91"/>
      <c r="C68" s="91"/>
      <c r="D68" s="91"/>
      <c r="E68" s="91"/>
      <c r="F68" s="91"/>
      <c r="G68" s="91"/>
      <c r="H68" s="91"/>
      <c r="I68" s="91"/>
      <c r="J68" s="91"/>
      <c r="K68" s="91"/>
      <c r="L68" s="49"/>
      <c r="M68" s="49"/>
      <c r="N68" s="49"/>
      <c r="O68" s="49"/>
      <c r="P68" s="49"/>
      <c r="Q68" s="49"/>
      <c r="S68" s="49"/>
      <c r="T68" s="49"/>
    </row>
    <row r="69" spans="2:20" s="10" customFormat="1" ht="16" customHeight="1">
      <c r="B69" s="91"/>
      <c r="C69" s="91"/>
      <c r="D69" s="91"/>
      <c r="E69" s="91"/>
      <c r="F69" s="91"/>
      <c r="G69" s="91"/>
      <c r="H69" s="91"/>
      <c r="I69" s="91"/>
      <c r="J69" s="91"/>
      <c r="K69" s="91"/>
      <c r="L69" s="48"/>
      <c r="M69" s="49"/>
      <c r="N69" s="49"/>
      <c r="O69" s="49"/>
      <c r="P69" s="49"/>
      <c r="Q69" s="49"/>
      <c r="S69" s="49"/>
      <c r="T69" s="49"/>
    </row>
    <row r="70" spans="2:20">
      <c r="N70" s="50"/>
      <c r="P70" s="50"/>
      <c r="T70" s="50"/>
    </row>
  </sheetData>
  <mergeCells count="13">
    <mergeCell ref="R6:R7"/>
    <mergeCell ref="T6:T7"/>
    <mergeCell ref="C1:D1"/>
    <mergeCell ref="C3:D3"/>
    <mergeCell ref="F3:G3"/>
    <mergeCell ref="C6:G6"/>
    <mergeCell ref="H6:J6"/>
    <mergeCell ref="K6:K7"/>
    <mergeCell ref="B58:K69"/>
    <mergeCell ref="M6:M7"/>
    <mergeCell ref="N6:N7"/>
    <mergeCell ref="P6:P7"/>
    <mergeCell ref="Q6:Q7"/>
  </mergeCells>
  <conditionalFormatting sqref="C3:E3">
    <cfRule type="expression" dxfId="247" priority="2">
      <formula>$E$3&lt;&gt;0</formula>
    </cfRule>
  </conditionalFormatting>
  <conditionalFormatting sqref="C29:K29 P29:R29">
    <cfRule type="expression" dxfId="246" priority="5">
      <formula>AND(ABS(C13-C29)&gt;500, ABS((C13-C29)/C29)&gt;0.1)</formula>
    </cfRule>
  </conditionalFormatting>
  <conditionalFormatting sqref="C30:K30 P30:R30">
    <cfRule type="expression" dxfId="245" priority="6">
      <formula>AND(ABS(C22-C30)&gt;500, ABS((C22-C30)/C30)&gt;0.1)</formula>
    </cfRule>
  </conditionalFormatting>
  <conditionalFormatting sqref="C31:K31 P31:R31">
    <cfRule type="expression" dxfId="244" priority="7">
      <formula>AND(ABS(C26-C31)&gt;500, ABS((C26-C31)/C31)&gt;0.1)</formula>
    </cfRule>
  </conditionalFormatting>
  <conditionalFormatting sqref="M9:N9 M11:N13 M18:N18 M20:N22 M26:N26 M39:N40">
    <cfRule type="expression" dxfId="243" priority="4">
      <formula>$N9&lt;&gt;0</formula>
    </cfRule>
  </conditionalFormatting>
  <conditionalFormatting sqref="M6:N7">
    <cfRule type="expression" dxfId="242" priority="3">
      <formula>SUM($N$9:$N$40)&lt;&gt;0</formula>
    </cfRule>
  </conditionalFormatting>
  <conditionalFormatting sqref="T9 T11:T12 T18 T20:T21 M36 M43 M47 M50 M54">
    <cfRule type="cellIs" dxfId="241" priority="8" operator="equal">
      <formula>"FAIL"</formula>
    </cfRule>
  </conditionalFormatting>
  <conditionalFormatting sqref="C9:F9 H9:I9 P9:Q9 C11:F12 H11:I12 P11:Q12 C18:F18 C20:F21 H18:I18 H20:I21 P18:Q18 P20:Q21 C36:E36 C39:F44 H39:I40 C47:F47 C50:F50 C52:F53">
    <cfRule type="expression" dxfId="240" priority="1">
      <formula>VLOOKUP($B$3,#REF!, 7, FALSE)="No"</formula>
    </cfRule>
  </conditionalFormatting>
  <dataValidations count="4">
    <dataValidation type="list" allowBlank="1" showInputMessage="1" showErrorMessage="1" sqref="H3" xr:uid="{00000000-0002-0000-0400-000000000000}">
      <formula1>#REF!</formula1>
    </dataValidation>
    <dataValidation type="whole" errorStyle="warning" operator="greaterThanOrEqual" allowBlank="1" showErrorMessage="1" errorTitle="WARNING" error="This figure must be entered as a positive whole number. Please ensure the figure you have entered is correct." sqref="C50:F50 C52:F53" xr:uid="{00000000-0002-0000-0400-000001000000}">
      <formula1>0</formula1>
    </dataValidation>
    <dataValidation type="whole" errorStyle="warning" operator="lessThanOrEqual" allowBlank="1" showErrorMessage="1" errorTitle="WARNING: Check signage" error="Income must be entered as a negative whole number. Please ensure that the figure you have entered is correct." sqref="C11:F11 H11:I11 P11:Q11 C18:F18 H18:I18 P18:Q18 C20:F21 H20:I21 P20:Q21 C47:F47" xr:uid="{00000000-0002-0000-0400-000002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F9 H9:I9 P9:Q9 C12:F12 H12:I12 P12:Q12 C36:E36 C39:F44 H39:I40" xr:uid="{00000000-0002-0000-0400-000003000000}">
      <formula1>0</formula1>
    </dataValidation>
  </dataValidations>
  <pageMargins left="0.7" right="0.7" top="0.75" bottom="0.75" header="0.3" footer="0.3"/>
  <pageSetup paperSize="9" scale="53" fitToHeight="0" orientation="landscape" r:id="rId1"/>
  <rowBreaks count="1" manualBreakCount="1">
    <brk id="56" max="1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8DB4E2"/>
    <pageSetUpPr fitToPage="1"/>
  </sheetPr>
  <dimension ref="B1:V70"/>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4" customWidth="1"/>
    <col min="2" max="2" width="53.453125" style="34" customWidth="1"/>
    <col min="3" max="4" width="13.453125" style="34" customWidth="1"/>
    <col min="5" max="5" width="12.81640625" style="34" customWidth="1"/>
    <col min="6" max="6" width="10.7265625" style="34" customWidth="1"/>
    <col min="7" max="7" width="11.1796875" style="34" customWidth="1"/>
    <col min="8" max="9" width="12.453125" style="34" customWidth="1"/>
    <col min="10" max="10" width="13" style="34" customWidth="1"/>
    <col min="11" max="11" width="13.26953125" style="34" customWidth="1"/>
    <col min="12" max="12" width="3.26953125" style="34" customWidth="1"/>
    <col min="13" max="14" width="10.81640625" style="34" customWidth="1"/>
    <col min="15" max="15" width="3.26953125" style="34" customWidth="1"/>
    <col min="16" max="17" width="11.1796875" style="34" customWidth="1"/>
    <col min="18" max="18" width="10" style="34" customWidth="1"/>
    <col min="19" max="19" width="3.26953125" style="34" customWidth="1"/>
    <col min="20" max="20" width="10.81640625" style="34" customWidth="1"/>
    <col min="21" max="16384" width="9.1796875" style="34"/>
  </cols>
  <sheetData>
    <row r="1" spans="2:20" s="1" customFormat="1" ht="20.149999999999999" customHeight="1">
      <c r="B1" s="2" t="s">
        <v>0</v>
      </c>
      <c r="C1" s="99"/>
      <c r="D1" s="99"/>
      <c r="F1" s="11"/>
      <c r="G1" s="11"/>
      <c r="H1" s="11"/>
      <c r="I1" s="11"/>
      <c r="J1" s="11"/>
    </row>
    <row r="2" spans="2:20" s="1" customFormat="1" ht="20.149999999999999" customHeight="1">
      <c r="B2" s="2" t="s">
        <v>89</v>
      </c>
    </row>
    <row r="3" spans="2:20" s="1" customFormat="1" ht="20.149999999999999" customHeight="1">
      <c r="B3" s="3" t="s">
        <v>11</v>
      </c>
      <c r="C3" s="100" t="s">
        <v>1</v>
      </c>
      <c r="D3" s="100"/>
      <c r="E3" s="4">
        <f>COUNT(N9:N40)-COUNTIF(N9:N40,"=0")+COUNTIF(T9:T21,"FAIL")+COUNTIF(M36:M54,"FAIL")</f>
        <v>0</v>
      </c>
      <c r="F3" s="101" t="s">
        <v>2</v>
      </c>
      <c r="G3" s="101"/>
      <c r="H3" s="5" t="s">
        <v>3</v>
      </c>
    </row>
    <row r="4" spans="2:20" s="6" customFormat="1" ht="12.75" customHeight="1">
      <c r="B4" s="7"/>
      <c r="C4" s="8"/>
      <c r="K4" s="9"/>
      <c r="L4" s="9"/>
      <c r="O4" s="9"/>
      <c r="P4" s="9"/>
      <c r="Q4" s="9"/>
      <c r="S4" s="9"/>
    </row>
    <row r="5" spans="2:20" s="6" customFormat="1" ht="12.75" customHeight="1">
      <c r="B5" s="7"/>
      <c r="C5" s="8"/>
      <c r="K5" s="9" t="s">
        <v>4</v>
      </c>
      <c r="L5" s="9"/>
      <c r="O5" s="9"/>
      <c r="P5" s="9"/>
      <c r="Q5" s="9"/>
      <c r="S5" s="9"/>
    </row>
    <row r="6" spans="2:20" ht="18" customHeight="1">
      <c r="B6" s="32" t="s">
        <v>12</v>
      </c>
      <c r="C6" s="102" t="s">
        <v>47</v>
      </c>
      <c r="D6" s="103"/>
      <c r="E6" s="103"/>
      <c r="F6" s="103"/>
      <c r="G6" s="104"/>
      <c r="H6" s="105" t="s">
        <v>48</v>
      </c>
      <c r="I6" s="106"/>
      <c r="J6" s="107"/>
      <c r="K6" s="97" t="s">
        <v>49</v>
      </c>
      <c r="L6" s="33"/>
      <c r="M6" s="92" t="s">
        <v>43</v>
      </c>
      <c r="N6" s="92" t="s">
        <v>5</v>
      </c>
      <c r="O6" s="33"/>
      <c r="P6" s="93" t="s">
        <v>59</v>
      </c>
      <c r="Q6" s="95" t="s">
        <v>60</v>
      </c>
      <c r="R6" s="97" t="s">
        <v>54</v>
      </c>
      <c r="S6" s="33"/>
      <c r="T6" s="92" t="s">
        <v>61</v>
      </c>
    </row>
    <row r="7" spans="2:20" ht="51" customHeight="1">
      <c r="B7" s="35" t="s">
        <v>13</v>
      </c>
      <c r="C7" s="68" t="s">
        <v>50</v>
      </c>
      <c r="D7" s="68" t="s">
        <v>51</v>
      </c>
      <c r="E7" s="68" t="s">
        <v>52</v>
      </c>
      <c r="F7" s="68" t="s">
        <v>53</v>
      </c>
      <c r="G7" s="67" t="s">
        <v>54</v>
      </c>
      <c r="H7" s="68" t="s">
        <v>55</v>
      </c>
      <c r="I7" s="68" t="s">
        <v>56</v>
      </c>
      <c r="J7" s="67" t="s">
        <v>57</v>
      </c>
      <c r="K7" s="108"/>
      <c r="L7" s="33"/>
      <c r="M7" s="92"/>
      <c r="N7" s="92"/>
      <c r="O7" s="33"/>
      <c r="P7" s="94"/>
      <c r="Q7" s="96"/>
      <c r="R7" s="98"/>
      <c r="S7" s="33"/>
      <c r="T7" s="92"/>
    </row>
    <row r="8" spans="2:20" s="37" customFormat="1" ht="16" customHeight="1">
      <c r="B8" s="36" t="s">
        <v>46</v>
      </c>
    </row>
    <row r="9" spans="2:20" s="37" customFormat="1" ht="16" customHeight="1">
      <c r="B9" s="38" t="s">
        <v>44</v>
      </c>
      <c r="C9" s="51">
        <v>0</v>
      </c>
      <c r="D9" s="51">
        <v>1696</v>
      </c>
      <c r="E9" s="51">
        <v>1696</v>
      </c>
      <c r="F9" s="51">
        <v>0</v>
      </c>
      <c r="G9" s="53">
        <f>SUM(C9:F9)</f>
        <v>3392</v>
      </c>
      <c r="H9" s="51">
        <v>0</v>
      </c>
      <c r="I9" s="51">
        <v>327</v>
      </c>
      <c r="J9" s="53">
        <f>SUM(H9:I9)</f>
        <v>327</v>
      </c>
      <c r="K9" s="41">
        <f>SUM(G9,J9)</f>
        <v>3719</v>
      </c>
      <c r="M9" s="54">
        <v>3719</v>
      </c>
      <c r="N9" s="54">
        <f>M9-K9</f>
        <v>0</v>
      </c>
      <c r="P9" s="51">
        <v>446</v>
      </c>
      <c r="Q9" s="51">
        <v>2946</v>
      </c>
      <c r="R9" s="41">
        <f>SUM(P9:Q9)</f>
        <v>3392</v>
      </c>
      <c r="T9" s="57" t="str">
        <f>IF(R9=G9, "PASS", "FAIL")</f>
        <v>PASS</v>
      </c>
    </row>
    <row r="10" spans="2:20" s="37" customFormat="1" ht="16" customHeight="1">
      <c r="B10" s="38" t="s">
        <v>83</v>
      </c>
      <c r="C10" s="40"/>
      <c r="D10" s="40"/>
      <c r="E10" s="40"/>
      <c r="F10" s="40"/>
      <c r="G10" s="40"/>
      <c r="H10" s="40"/>
      <c r="I10" s="40"/>
      <c r="J10" s="40"/>
      <c r="K10" s="40"/>
      <c r="M10" s="55"/>
      <c r="N10" s="56"/>
      <c r="P10" s="40"/>
      <c r="Q10" s="40"/>
      <c r="R10" s="39"/>
      <c r="T10" s="60"/>
    </row>
    <row r="11" spans="2:20" s="37" customFormat="1" ht="16" customHeight="1">
      <c r="B11" s="38" t="s">
        <v>79</v>
      </c>
      <c r="C11" s="51">
        <v>0</v>
      </c>
      <c r="D11" s="51">
        <v>0</v>
      </c>
      <c r="E11" s="51">
        <v>0</v>
      </c>
      <c r="F11" s="51">
        <v>0</v>
      </c>
      <c r="G11" s="53">
        <f>SUM(C11:F11)</f>
        <v>0</v>
      </c>
      <c r="H11" s="51">
        <v>0</v>
      </c>
      <c r="I11" s="51">
        <v>0</v>
      </c>
      <c r="J11" s="53">
        <f>SUM(H11:I11)</f>
        <v>0</v>
      </c>
      <c r="K11" s="41">
        <f>SUM(G11,J11)</f>
        <v>0</v>
      </c>
      <c r="M11" s="54">
        <v>0</v>
      </c>
      <c r="N11" s="54">
        <f>M11-K11</f>
        <v>0</v>
      </c>
      <c r="P11" s="51">
        <v>0</v>
      </c>
      <c r="Q11" s="51">
        <v>0</v>
      </c>
      <c r="R11" s="41">
        <f>SUM(P11:Q11)</f>
        <v>0</v>
      </c>
      <c r="T11" s="57" t="str">
        <f>IF(R11=G11, "PASS", "FAIL")</f>
        <v>PASS</v>
      </c>
    </row>
    <row r="12" spans="2:20" s="37" customFormat="1" ht="16" customHeight="1">
      <c r="B12" s="38" t="s">
        <v>80</v>
      </c>
      <c r="C12" s="51">
        <v>9567</v>
      </c>
      <c r="D12" s="51">
        <v>47780</v>
      </c>
      <c r="E12" s="51">
        <v>45975</v>
      </c>
      <c r="F12" s="51">
        <v>10915</v>
      </c>
      <c r="G12" s="53">
        <f>SUM(C12:F12)</f>
        <v>114237</v>
      </c>
      <c r="H12" s="51">
        <v>810</v>
      </c>
      <c r="I12" s="51">
        <v>106</v>
      </c>
      <c r="J12" s="53">
        <f>SUM(H12:I12)</f>
        <v>916</v>
      </c>
      <c r="K12" s="41">
        <f>SUM(G12,J12)</f>
        <v>115153</v>
      </c>
      <c r="M12" s="54">
        <f>M13-SUM(M9,M11)</f>
        <v>115153</v>
      </c>
      <c r="N12" s="54">
        <f>M12-K12</f>
        <v>0</v>
      </c>
      <c r="P12" s="51">
        <v>81553</v>
      </c>
      <c r="Q12" s="51">
        <v>32684</v>
      </c>
      <c r="R12" s="41">
        <f>SUM(P12:Q12)</f>
        <v>114237</v>
      </c>
      <c r="T12" s="57" t="str">
        <f>IF(R12=G12, "PASS", "FAIL")</f>
        <v>PASS</v>
      </c>
    </row>
    <row r="13" spans="2:20" s="37" customFormat="1" ht="16" customHeight="1">
      <c r="B13" s="42" t="s">
        <v>6</v>
      </c>
      <c r="C13" s="41">
        <f t="shared" ref="C13:K13" si="0">SUM(C9,C11:C12)</f>
        <v>9567</v>
      </c>
      <c r="D13" s="41">
        <f t="shared" si="0"/>
        <v>49476</v>
      </c>
      <c r="E13" s="41">
        <f t="shared" si="0"/>
        <v>47671</v>
      </c>
      <c r="F13" s="41">
        <f t="shared" si="0"/>
        <v>10915</v>
      </c>
      <c r="G13" s="41">
        <f t="shared" si="0"/>
        <v>117629</v>
      </c>
      <c r="H13" s="41">
        <f t="shared" si="0"/>
        <v>810</v>
      </c>
      <c r="I13" s="41">
        <f t="shared" si="0"/>
        <v>433</v>
      </c>
      <c r="J13" s="41">
        <f t="shared" si="0"/>
        <v>1243</v>
      </c>
      <c r="K13" s="41">
        <f t="shared" si="0"/>
        <v>118872</v>
      </c>
      <c r="M13" s="45">
        <v>118872</v>
      </c>
      <c r="N13" s="45">
        <f>M13-K13</f>
        <v>0</v>
      </c>
      <c r="P13" s="41">
        <f>SUM(P9,P11:P12)</f>
        <v>81999</v>
      </c>
      <c r="Q13" s="41">
        <f>SUM(Q9,Q11:Q12)</f>
        <v>35630</v>
      </c>
      <c r="R13" s="41">
        <f>SUM(R9,R11:R12)</f>
        <v>117629</v>
      </c>
    </row>
    <row r="14" spans="2:20" s="37" customFormat="1" ht="12.75" customHeight="1"/>
    <row r="15" spans="2:20" s="37" customFormat="1" ht="16" customHeight="1">
      <c r="B15" s="42" t="s">
        <v>81</v>
      </c>
      <c r="C15" s="41">
        <f t="shared" ref="C15:K15" si="1">C13+C18</f>
        <v>9567</v>
      </c>
      <c r="D15" s="41">
        <f t="shared" si="1"/>
        <v>49476</v>
      </c>
      <c r="E15" s="41">
        <f t="shared" si="1"/>
        <v>47671</v>
      </c>
      <c r="F15" s="41">
        <f t="shared" si="1"/>
        <v>10915</v>
      </c>
      <c r="G15" s="41">
        <f t="shared" si="1"/>
        <v>117629</v>
      </c>
      <c r="H15" s="41">
        <f t="shared" si="1"/>
        <v>810</v>
      </c>
      <c r="I15" s="41">
        <f t="shared" si="1"/>
        <v>433</v>
      </c>
      <c r="J15" s="41">
        <f t="shared" si="1"/>
        <v>1243</v>
      </c>
      <c r="K15" s="41">
        <f t="shared" si="1"/>
        <v>118872</v>
      </c>
      <c r="P15" s="41">
        <f>P13+P18</f>
        <v>81999</v>
      </c>
      <c r="Q15" s="41">
        <f>Q13+Q18</f>
        <v>35630</v>
      </c>
      <c r="R15" s="41">
        <f>R13+R18</f>
        <v>117629</v>
      </c>
    </row>
    <row r="16" spans="2:20" s="37" customFormat="1" ht="12.75" customHeight="1"/>
    <row r="17" spans="2:22" s="37" customFormat="1" ht="16" customHeight="1">
      <c r="B17" s="36" t="s">
        <v>45</v>
      </c>
    </row>
    <row r="18" spans="2:22" s="37" customFormat="1" ht="16" customHeight="1">
      <c r="B18" s="38" t="s">
        <v>76</v>
      </c>
      <c r="C18" s="51">
        <v>0</v>
      </c>
      <c r="D18" s="51">
        <v>0</v>
      </c>
      <c r="E18" s="51">
        <v>0</v>
      </c>
      <c r="F18" s="51">
        <v>0</v>
      </c>
      <c r="G18" s="53">
        <f>SUM(C18:F18)</f>
        <v>0</v>
      </c>
      <c r="H18" s="51">
        <v>0</v>
      </c>
      <c r="I18" s="51">
        <v>0</v>
      </c>
      <c r="J18" s="53">
        <f>SUM(H18:I18)</f>
        <v>0</v>
      </c>
      <c r="K18" s="41">
        <f>SUM(G18,J18)</f>
        <v>0</v>
      </c>
      <c r="M18" s="54">
        <v>0</v>
      </c>
      <c r="N18" s="54">
        <f>M18-K18</f>
        <v>0</v>
      </c>
      <c r="P18" s="51">
        <v>0</v>
      </c>
      <c r="Q18" s="51">
        <v>0</v>
      </c>
      <c r="R18" s="41">
        <f>SUM(P18:Q18)</f>
        <v>0</v>
      </c>
      <c r="T18" s="57" t="str">
        <f>IF(R18=G18, "PASS", "FAIL")</f>
        <v>PASS</v>
      </c>
    </row>
    <row r="19" spans="2:22" s="37" customFormat="1" ht="16" customHeight="1">
      <c r="B19" s="65" t="s">
        <v>77</v>
      </c>
      <c r="C19" s="40"/>
      <c r="D19" s="40"/>
      <c r="E19" s="40"/>
      <c r="F19" s="40"/>
      <c r="G19" s="40"/>
      <c r="H19" s="40"/>
      <c r="I19" s="40"/>
      <c r="J19" s="40"/>
      <c r="K19" s="39"/>
      <c r="M19" s="55"/>
      <c r="N19" s="55"/>
      <c r="P19" s="40"/>
      <c r="Q19" s="40"/>
      <c r="R19" s="39"/>
      <c r="T19" s="61"/>
    </row>
    <row r="20" spans="2:22" s="37" customFormat="1" ht="16" customHeight="1">
      <c r="B20" s="38" t="s">
        <v>70</v>
      </c>
      <c r="C20" s="51">
        <v>0</v>
      </c>
      <c r="D20" s="51">
        <v>0</v>
      </c>
      <c r="E20" s="51">
        <v>0</v>
      </c>
      <c r="F20" s="51">
        <v>0</v>
      </c>
      <c r="G20" s="53">
        <f>SUM(C20:F20)</f>
        <v>0</v>
      </c>
      <c r="H20" s="51">
        <v>0</v>
      </c>
      <c r="I20" s="51">
        <v>0</v>
      </c>
      <c r="J20" s="53">
        <f>SUM(H20:I20)</f>
        <v>0</v>
      </c>
      <c r="K20" s="41">
        <f>SUM(G20,J20)</f>
        <v>0</v>
      </c>
      <c r="M20" s="54">
        <v>0</v>
      </c>
      <c r="N20" s="54">
        <f>M20-K20</f>
        <v>0</v>
      </c>
      <c r="P20" s="51">
        <v>0</v>
      </c>
      <c r="Q20" s="51">
        <v>0</v>
      </c>
      <c r="R20" s="41">
        <f>SUM(P20:Q20)</f>
        <v>0</v>
      </c>
      <c r="T20" s="57" t="str">
        <f>IF(R20=G20, "PASS", "FAIL")</f>
        <v>PASS</v>
      </c>
    </row>
    <row r="21" spans="2:22" s="37" customFormat="1" ht="16" customHeight="1">
      <c r="B21" s="38" t="s">
        <v>82</v>
      </c>
      <c r="C21" s="51">
        <v>-5023</v>
      </c>
      <c r="D21" s="51">
        <v>-4957</v>
      </c>
      <c r="E21" s="51">
        <v>-4593</v>
      </c>
      <c r="F21" s="51">
        <v>-91</v>
      </c>
      <c r="G21" s="53">
        <f>SUM(C21:F21)</f>
        <v>-14664</v>
      </c>
      <c r="H21" s="51">
        <v>-209</v>
      </c>
      <c r="I21" s="51">
        <v>-2</v>
      </c>
      <c r="J21" s="53">
        <f>SUM(H21:I21)</f>
        <v>-211</v>
      </c>
      <c r="K21" s="41">
        <f>SUM(G21,J21)</f>
        <v>-14875</v>
      </c>
      <c r="M21" s="54">
        <f>M22-M18-M20</f>
        <v>-14875</v>
      </c>
      <c r="N21" s="54">
        <f>M21-K21</f>
        <v>0</v>
      </c>
      <c r="P21" s="51">
        <v>-2113</v>
      </c>
      <c r="Q21" s="51">
        <v>-12551</v>
      </c>
      <c r="R21" s="41">
        <f>SUM(P21:Q21)</f>
        <v>-14664</v>
      </c>
      <c r="T21" s="57" t="str">
        <f>IF(R21=G21, "PASS", "FAIL")</f>
        <v>PASS</v>
      </c>
    </row>
    <row r="22" spans="2:22" s="37" customFormat="1" ht="16" customHeight="1">
      <c r="B22" s="42" t="s">
        <v>9</v>
      </c>
      <c r="C22" s="41">
        <f t="shared" ref="C22:K22" si="2">SUM(C18,C20:C21)</f>
        <v>-5023</v>
      </c>
      <c r="D22" s="41">
        <f t="shared" si="2"/>
        <v>-4957</v>
      </c>
      <c r="E22" s="41">
        <f t="shared" si="2"/>
        <v>-4593</v>
      </c>
      <c r="F22" s="41">
        <f t="shared" si="2"/>
        <v>-91</v>
      </c>
      <c r="G22" s="41">
        <f t="shared" si="2"/>
        <v>-14664</v>
      </c>
      <c r="H22" s="41">
        <f t="shared" si="2"/>
        <v>-209</v>
      </c>
      <c r="I22" s="41">
        <f t="shared" si="2"/>
        <v>-2</v>
      </c>
      <c r="J22" s="41">
        <f t="shared" si="2"/>
        <v>-211</v>
      </c>
      <c r="K22" s="41">
        <f t="shared" si="2"/>
        <v>-14875</v>
      </c>
      <c r="M22" s="45">
        <v>-14875</v>
      </c>
      <c r="N22" s="45">
        <f>M22-K22</f>
        <v>0</v>
      </c>
      <c r="P22" s="41">
        <f>SUM(P18,P20:P21)</f>
        <v>-2113</v>
      </c>
      <c r="Q22" s="41">
        <f>SUM(Q18,Q20:Q21)</f>
        <v>-12551</v>
      </c>
      <c r="R22" s="41">
        <f>SUM(R18,R20:R21)</f>
        <v>-14664</v>
      </c>
    </row>
    <row r="23" spans="2:22" s="37" customFormat="1" ht="12.75" customHeight="1"/>
    <row r="24" spans="2:22" s="37" customFormat="1" ht="16" customHeight="1">
      <c r="B24" s="42" t="s">
        <v>78</v>
      </c>
      <c r="C24" s="41">
        <f t="shared" ref="C24:K24" si="3">C22-C18</f>
        <v>-5023</v>
      </c>
      <c r="D24" s="41">
        <f t="shared" si="3"/>
        <v>-4957</v>
      </c>
      <c r="E24" s="41">
        <f t="shared" si="3"/>
        <v>-4593</v>
      </c>
      <c r="F24" s="41">
        <f t="shared" si="3"/>
        <v>-91</v>
      </c>
      <c r="G24" s="41">
        <f t="shared" si="3"/>
        <v>-14664</v>
      </c>
      <c r="H24" s="41">
        <f t="shared" si="3"/>
        <v>-209</v>
      </c>
      <c r="I24" s="41">
        <f t="shared" si="3"/>
        <v>-2</v>
      </c>
      <c r="J24" s="41">
        <f t="shared" si="3"/>
        <v>-211</v>
      </c>
      <c r="K24" s="41">
        <f t="shared" si="3"/>
        <v>-14875</v>
      </c>
      <c r="P24" s="41">
        <f>P22-P18</f>
        <v>-2113</v>
      </c>
      <c r="Q24" s="41">
        <f>Q22-Q18</f>
        <v>-12551</v>
      </c>
      <c r="R24" s="41">
        <f>R22-R18</f>
        <v>-14664</v>
      </c>
    </row>
    <row r="25" spans="2:22" s="37" customFormat="1" ht="12.75" customHeight="1"/>
    <row r="26" spans="2:22" s="37" customFormat="1" ht="16" customHeight="1">
      <c r="B26" s="43" t="s">
        <v>7</v>
      </c>
      <c r="C26" s="44">
        <f t="shared" ref="C26:K26" si="4">C13+C22</f>
        <v>4544</v>
      </c>
      <c r="D26" s="44">
        <f t="shared" si="4"/>
        <v>44519</v>
      </c>
      <c r="E26" s="44">
        <f t="shared" si="4"/>
        <v>43078</v>
      </c>
      <c r="F26" s="44">
        <f t="shared" si="4"/>
        <v>10824</v>
      </c>
      <c r="G26" s="44">
        <f t="shared" si="4"/>
        <v>102965</v>
      </c>
      <c r="H26" s="44">
        <f t="shared" si="4"/>
        <v>601</v>
      </c>
      <c r="I26" s="44">
        <f t="shared" si="4"/>
        <v>431</v>
      </c>
      <c r="J26" s="44">
        <f t="shared" si="4"/>
        <v>1032</v>
      </c>
      <c r="K26" s="44">
        <f t="shared" si="4"/>
        <v>103997</v>
      </c>
      <c r="M26" s="45">
        <v>103997</v>
      </c>
      <c r="N26" s="45">
        <f>M26-K26</f>
        <v>0</v>
      </c>
      <c r="P26" s="44">
        <f>P13+P22</f>
        <v>79886</v>
      </c>
      <c r="Q26" s="44">
        <f>Q13+Q22</f>
        <v>23079</v>
      </c>
      <c r="R26" s="44">
        <f>R13+R22</f>
        <v>102965</v>
      </c>
    </row>
    <row r="27" spans="2:22" s="37" customFormat="1" ht="12.75" customHeight="1"/>
    <row r="28" spans="2:22" s="37" customFormat="1" ht="16" customHeight="1">
      <c r="B28" s="34" t="s">
        <v>58</v>
      </c>
    </row>
    <row r="29" spans="2:22" s="37" customFormat="1" ht="16" customHeight="1">
      <c r="B29" s="46" t="s">
        <v>90</v>
      </c>
      <c r="C29" s="47">
        <v>7372</v>
      </c>
      <c r="D29" s="47">
        <v>46139</v>
      </c>
      <c r="E29" s="47">
        <v>44694</v>
      </c>
      <c r="F29" s="47">
        <v>9192</v>
      </c>
      <c r="G29" s="47">
        <v>107397</v>
      </c>
      <c r="H29" s="47">
        <v>674</v>
      </c>
      <c r="I29" s="47">
        <v>483</v>
      </c>
      <c r="J29" s="47">
        <v>1157</v>
      </c>
      <c r="K29" s="47">
        <v>108554</v>
      </c>
      <c r="P29" s="47">
        <v>70938</v>
      </c>
      <c r="Q29" s="47">
        <v>36459</v>
      </c>
      <c r="R29" s="47">
        <v>107397</v>
      </c>
    </row>
    <row r="30" spans="2:22" s="37" customFormat="1" ht="16" customHeight="1">
      <c r="B30" s="46" t="s">
        <v>91</v>
      </c>
      <c r="C30" s="47">
        <v>-2024</v>
      </c>
      <c r="D30" s="47">
        <v>-3030</v>
      </c>
      <c r="E30" s="47">
        <v>-5940</v>
      </c>
      <c r="F30" s="47">
        <v>-127</v>
      </c>
      <c r="G30" s="47">
        <v>-11121</v>
      </c>
      <c r="H30" s="47">
        <v>-138</v>
      </c>
      <c r="I30" s="47">
        <v>-2</v>
      </c>
      <c r="J30" s="47">
        <v>-140</v>
      </c>
      <c r="K30" s="47">
        <v>-11261</v>
      </c>
      <c r="P30" s="47">
        <v>0</v>
      </c>
      <c r="Q30" s="47">
        <v>-11121</v>
      </c>
      <c r="R30" s="47">
        <v>-11121</v>
      </c>
    </row>
    <row r="31" spans="2:22" s="37" customFormat="1" ht="16" customHeight="1">
      <c r="B31" s="46" t="s">
        <v>92</v>
      </c>
      <c r="C31" s="47">
        <v>5348</v>
      </c>
      <c r="D31" s="47">
        <v>43109</v>
      </c>
      <c r="E31" s="47">
        <v>38754</v>
      </c>
      <c r="F31" s="47">
        <v>9065</v>
      </c>
      <c r="G31" s="47">
        <v>96276</v>
      </c>
      <c r="H31" s="47">
        <v>536</v>
      </c>
      <c r="I31" s="47">
        <v>481</v>
      </c>
      <c r="J31" s="47">
        <v>1017</v>
      </c>
      <c r="K31" s="47">
        <v>97293</v>
      </c>
      <c r="P31" s="47">
        <v>70938</v>
      </c>
      <c r="Q31" s="47">
        <v>25338</v>
      </c>
      <c r="R31" s="47">
        <v>96276</v>
      </c>
    </row>
    <row r="32" spans="2:22" s="1" customFormat="1" ht="12.75" customHeight="1">
      <c r="B32" s="16"/>
      <c r="C32" s="31">
        <v>2</v>
      </c>
      <c r="D32" s="31">
        <f t="shared" ref="D32:K32" si="5">C32+1</f>
        <v>3</v>
      </c>
      <c r="E32" s="31">
        <f t="shared" si="5"/>
        <v>4</v>
      </c>
      <c r="F32" s="31">
        <f t="shared" si="5"/>
        <v>5</v>
      </c>
      <c r="G32" s="31">
        <f t="shared" si="5"/>
        <v>6</v>
      </c>
      <c r="H32" s="31">
        <f t="shared" si="5"/>
        <v>7</v>
      </c>
      <c r="I32" s="31">
        <f t="shared" si="5"/>
        <v>8</v>
      </c>
      <c r="J32" s="31">
        <f t="shared" si="5"/>
        <v>9</v>
      </c>
      <c r="K32" s="31">
        <f t="shared" si="5"/>
        <v>10</v>
      </c>
      <c r="L32" s="17"/>
      <c r="M32" s="18"/>
      <c r="N32" s="19"/>
      <c r="O32" s="17"/>
      <c r="P32" s="31">
        <v>12</v>
      </c>
      <c r="Q32" s="31">
        <f>P32+1</f>
        <v>13</v>
      </c>
      <c r="R32" s="31">
        <f>Q32+1</f>
        <v>14</v>
      </c>
      <c r="S32" s="17"/>
      <c r="T32" s="20"/>
      <c r="U32" s="21"/>
      <c r="V32" s="21"/>
    </row>
    <row r="33" spans="2:19" s="1" customFormat="1" ht="18" customHeight="1">
      <c r="B33" s="22" t="s">
        <v>69</v>
      </c>
      <c r="C33" s="23"/>
      <c r="D33" s="23"/>
      <c r="E33" s="23"/>
      <c r="F33" s="23"/>
      <c r="G33" s="23"/>
      <c r="H33" s="23"/>
      <c r="I33" s="23"/>
      <c r="J33" s="23"/>
      <c r="K33" s="23"/>
      <c r="L33" s="23"/>
      <c r="O33" s="23"/>
      <c r="P33" s="23"/>
      <c r="Q33" s="23"/>
      <c r="R33" s="23"/>
      <c r="S33" s="23"/>
    </row>
    <row r="34" spans="2:19" s="1" customFormat="1" ht="6" customHeight="1">
      <c r="B34" s="24"/>
      <c r="C34" s="23"/>
      <c r="D34" s="23"/>
      <c r="E34" s="23"/>
      <c r="F34" s="23"/>
      <c r="G34" s="23"/>
      <c r="H34" s="23"/>
      <c r="I34" s="23"/>
      <c r="J34" s="23"/>
      <c r="K34" s="23"/>
      <c r="L34" s="23"/>
      <c r="M34" s="23"/>
      <c r="N34" s="29"/>
      <c r="O34" s="12"/>
    </row>
    <row r="35" spans="2:19" s="1" customFormat="1" ht="16" customHeight="1">
      <c r="B35" s="27" t="s">
        <v>71</v>
      </c>
      <c r="C35" s="28"/>
      <c r="D35" s="23"/>
      <c r="E35" s="23"/>
      <c r="F35" s="23"/>
      <c r="G35" s="23"/>
      <c r="H35" s="23"/>
      <c r="I35" s="23"/>
      <c r="J35" s="23"/>
      <c r="K35" s="23"/>
      <c r="L35" s="23"/>
      <c r="M35" s="26"/>
      <c r="N35" s="23"/>
      <c r="O35" s="23"/>
    </row>
    <row r="36" spans="2:19" s="37" customFormat="1" ht="16" customHeight="1">
      <c r="B36" s="38" t="s">
        <v>71</v>
      </c>
      <c r="C36" s="51">
        <v>0</v>
      </c>
      <c r="D36" s="51">
        <v>104</v>
      </c>
      <c r="E36" s="51">
        <v>599</v>
      </c>
      <c r="F36" s="40"/>
      <c r="G36" s="40"/>
      <c r="H36" s="40"/>
      <c r="I36" s="40"/>
      <c r="J36" s="40"/>
      <c r="K36" s="40"/>
      <c r="M36" s="57" t="s">
        <v>142</v>
      </c>
    </row>
    <row r="37" spans="2:19" s="1" customFormat="1" ht="6" customHeight="1">
      <c r="B37" s="24"/>
      <c r="C37" s="23"/>
      <c r="D37" s="23"/>
      <c r="E37" s="23"/>
      <c r="F37" s="23"/>
      <c r="G37" s="23"/>
      <c r="H37" s="23"/>
      <c r="I37" s="23"/>
      <c r="J37" s="23"/>
      <c r="K37" s="23"/>
      <c r="L37" s="23"/>
      <c r="M37" s="23"/>
      <c r="N37" s="29"/>
      <c r="O37" s="12"/>
    </row>
    <row r="38" spans="2:19" s="1" customFormat="1" ht="16" customHeight="1">
      <c r="B38" s="27" t="s">
        <v>84</v>
      </c>
      <c r="C38" s="28"/>
      <c r="D38" s="23"/>
      <c r="E38" s="23"/>
      <c r="F38" s="23"/>
      <c r="G38" s="23"/>
      <c r="H38" s="23"/>
      <c r="I38" s="23"/>
      <c r="J38" s="23"/>
      <c r="K38" s="23"/>
      <c r="L38" s="23"/>
      <c r="M38" s="26"/>
      <c r="N38" s="23"/>
      <c r="O38" s="23"/>
    </row>
    <row r="39" spans="2:19" s="37" customFormat="1" ht="16" customHeight="1">
      <c r="B39" s="38" t="s">
        <v>85</v>
      </c>
      <c r="C39" s="51">
        <v>167</v>
      </c>
      <c r="D39" s="51">
        <v>30471</v>
      </c>
      <c r="E39" s="51">
        <v>29734</v>
      </c>
      <c r="F39" s="51">
        <v>5643</v>
      </c>
      <c r="G39" s="53">
        <f t="shared" ref="G39:G44" si="6">SUM(C39:F39)</f>
        <v>66015</v>
      </c>
      <c r="H39" s="51">
        <v>0</v>
      </c>
      <c r="I39" s="51">
        <v>0</v>
      </c>
      <c r="J39" s="53">
        <f>SUM(H39:I39)</f>
        <v>0</v>
      </c>
      <c r="K39" s="41">
        <f>G39+J39</f>
        <v>66015</v>
      </c>
      <c r="M39" s="54">
        <v>66015</v>
      </c>
      <c r="N39" s="54">
        <f>M39-K39</f>
        <v>0</v>
      </c>
    </row>
    <row r="40" spans="2:19" s="37" customFormat="1" ht="16" customHeight="1">
      <c r="B40" s="38" t="s">
        <v>88</v>
      </c>
      <c r="C40" s="51">
        <v>6664</v>
      </c>
      <c r="D40" s="51">
        <v>3735</v>
      </c>
      <c r="E40" s="51">
        <v>3599</v>
      </c>
      <c r="F40" s="51">
        <v>3230</v>
      </c>
      <c r="G40" s="53">
        <f t="shared" si="6"/>
        <v>17228</v>
      </c>
      <c r="H40" s="51">
        <v>270</v>
      </c>
      <c r="I40" s="51">
        <v>87</v>
      </c>
      <c r="J40" s="53">
        <f>SUM(H40:I40)</f>
        <v>357</v>
      </c>
      <c r="K40" s="41">
        <f>G40+J40</f>
        <v>17585</v>
      </c>
      <c r="M40" s="54">
        <v>17585</v>
      </c>
      <c r="N40" s="54">
        <f>M40-K40</f>
        <v>0</v>
      </c>
    </row>
    <row r="41" spans="2:19" s="37" customFormat="1" ht="16" customHeight="1">
      <c r="B41" s="38" t="s">
        <v>86</v>
      </c>
      <c r="C41" s="51">
        <v>0</v>
      </c>
      <c r="D41" s="51">
        <v>1606</v>
      </c>
      <c r="E41" s="51">
        <v>1606</v>
      </c>
      <c r="F41" s="51">
        <v>0</v>
      </c>
      <c r="G41" s="53">
        <f t="shared" si="6"/>
        <v>3212</v>
      </c>
      <c r="H41" s="40"/>
      <c r="I41" s="40"/>
      <c r="J41" s="40"/>
      <c r="K41" s="41">
        <f>G41</f>
        <v>3212</v>
      </c>
    </row>
    <row r="42" spans="2:19" s="37" customFormat="1" ht="16" customHeight="1">
      <c r="B42" s="38" t="s">
        <v>62</v>
      </c>
      <c r="C42" s="51">
        <v>15</v>
      </c>
      <c r="D42" s="51">
        <v>2459</v>
      </c>
      <c r="E42" s="51">
        <v>1562</v>
      </c>
      <c r="F42" s="51">
        <v>0</v>
      </c>
      <c r="G42" s="53">
        <f t="shared" si="6"/>
        <v>4036</v>
      </c>
      <c r="H42" s="40"/>
      <c r="I42" s="40"/>
      <c r="J42" s="40"/>
      <c r="K42" s="41">
        <f>G42</f>
        <v>4036</v>
      </c>
    </row>
    <row r="43" spans="2:19" s="37" customFormat="1" ht="16" customHeight="1">
      <c r="B43" s="38" t="s">
        <v>63</v>
      </c>
      <c r="C43" s="51">
        <v>0</v>
      </c>
      <c r="D43" s="51">
        <v>0</v>
      </c>
      <c r="E43" s="51">
        <v>0</v>
      </c>
      <c r="F43" s="51">
        <v>10824</v>
      </c>
      <c r="G43" s="53">
        <f t="shared" si="6"/>
        <v>10824</v>
      </c>
      <c r="H43" s="40"/>
      <c r="I43" s="40"/>
      <c r="J43" s="40"/>
      <c r="K43" s="41">
        <f>G43</f>
        <v>10824</v>
      </c>
      <c r="M43" s="30" t="str">
        <f>IF(OR(SUM(C43:E43)&gt;P13, F43&gt;F13), "FAIL", "PASS")</f>
        <v>PASS</v>
      </c>
      <c r="N43" s="25"/>
    </row>
    <row r="44" spans="2:19" s="37" customFormat="1" ht="16" customHeight="1">
      <c r="B44" s="38" t="s">
        <v>64</v>
      </c>
      <c r="C44" s="51">
        <v>0</v>
      </c>
      <c r="D44" s="51">
        <v>134</v>
      </c>
      <c r="E44" s="51">
        <v>134</v>
      </c>
      <c r="F44" s="51">
        <v>0</v>
      </c>
      <c r="G44" s="53">
        <f t="shared" si="6"/>
        <v>268</v>
      </c>
      <c r="H44" s="40"/>
      <c r="I44" s="40"/>
      <c r="J44" s="40"/>
      <c r="K44" s="41">
        <f>G44</f>
        <v>268</v>
      </c>
      <c r="M44" s="62"/>
    </row>
    <row r="45" spans="2:19" s="1" customFormat="1" ht="6" customHeight="1">
      <c r="B45" s="24"/>
      <c r="C45" s="23"/>
      <c r="D45" s="23"/>
      <c r="E45" s="23"/>
      <c r="F45" s="23"/>
      <c r="G45" s="23"/>
      <c r="H45" s="23"/>
      <c r="I45" s="23"/>
      <c r="J45" s="23"/>
      <c r="K45" s="23"/>
      <c r="L45" s="23"/>
      <c r="M45" s="23"/>
      <c r="N45" s="29"/>
      <c r="O45" s="12"/>
    </row>
    <row r="46" spans="2:19" s="1" customFormat="1" ht="16" customHeight="1">
      <c r="B46" s="27" t="s">
        <v>45</v>
      </c>
      <c r="C46" s="28"/>
      <c r="D46" s="23"/>
      <c r="E46" s="23"/>
      <c r="F46" s="23"/>
      <c r="G46" s="23"/>
      <c r="H46" s="23"/>
      <c r="I46" s="23"/>
      <c r="J46" s="23"/>
      <c r="K46" s="23"/>
      <c r="L46" s="23"/>
      <c r="M46" s="26"/>
      <c r="N46" s="23"/>
      <c r="O46" s="23"/>
    </row>
    <row r="47" spans="2:19" s="37" customFormat="1" ht="16" customHeight="1">
      <c r="B47" s="38" t="s">
        <v>62</v>
      </c>
      <c r="C47" s="51">
        <v>0</v>
      </c>
      <c r="D47" s="51">
        <v>-549</v>
      </c>
      <c r="E47" s="51">
        <v>-1021</v>
      </c>
      <c r="F47" s="51">
        <v>0</v>
      </c>
      <c r="G47" s="53">
        <f>SUM(C47:F47)</f>
        <v>-1570</v>
      </c>
      <c r="H47" s="40"/>
      <c r="I47" s="40"/>
      <c r="J47" s="40"/>
      <c r="K47" s="41">
        <f>G47</f>
        <v>-1570</v>
      </c>
      <c r="M47" s="30" t="s">
        <v>142</v>
      </c>
      <c r="N47" s="25"/>
    </row>
    <row r="48" spans="2:19" s="1" customFormat="1" ht="6" customHeight="1">
      <c r="B48" s="24"/>
      <c r="C48" s="23"/>
      <c r="D48" s="23"/>
      <c r="E48" s="23"/>
      <c r="F48" s="23"/>
      <c r="G48" s="23"/>
      <c r="H48" s="23"/>
      <c r="I48" s="23"/>
      <c r="J48" s="23"/>
      <c r="K48" s="23"/>
      <c r="L48" s="23"/>
      <c r="M48" s="23"/>
      <c r="N48" s="29"/>
      <c r="O48" s="12"/>
    </row>
    <row r="49" spans="2:20" s="1" customFormat="1" ht="16" customHeight="1">
      <c r="B49" s="27" t="s">
        <v>65</v>
      </c>
      <c r="C49" s="28"/>
      <c r="D49" s="23"/>
      <c r="E49" s="23"/>
      <c r="F49" s="23"/>
      <c r="G49" s="23"/>
      <c r="H49" s="23"/>
      <c r="I49" s="23"/>
      <c r="J49" s="23"/>
      <c r="K49" s="23"/>
      <c r="L49" s="23"/>
      <c r="M49" s="26"/>
      <c r="N49" s="23"/>
      <c r="O49" s="23"/>
    </row>
    <row r="50" spans="2:20" s="37" customFormat="1" ht="16" customHeight="1">
      <c r="B50" s="38" t="s">
        <v>66</v>
      </c>
      <c r="C50" s="51">
        <v>0</v>
      </c>
      <c r="D50" s="51">
        <v>1340</v>
      </c>
      <c r="E50" s="51">
        <v>1340</v>
      </c>
      <c r="F50" s="51">
        <v>0</v>
      </c>
      <c r="G50" s="53">
        <f>SUM(C50:F50)</f>
        <v>2680</v>
      </c>
      <c r="H50" s="40"/>
      <c r="I50" s="40"/>
      <c r="J50" s="40"/>
      <c r="K50" s="41">
        <f>G50</f>
        <v>2680</v>
      </c>
      <c r="M50" s="30" t="str">
        <f>IF(AND(G44&gt;0, G50=0), "FAIL", "PASS")</f>
        <v>PASS</v>
      </c>
    </row>
    <row r="51" spans="2:20" s="37" customFormat="1" ht="16" customHeight="1">
      <c r="B51" s="46" t="s">
        <v>72</v>
      </c>
      <c r="C51" s="63" t="e">
        <f>(C44*1000)/C50</f>
        <v>#DIV/0!</v>
      </c>
      <c r="D51" s="63">
        <f>(D44*1000)/D50</f>
        <v>100</v>
      </c>
      <c r="E51" s="63">
        <f>(E44*1000)/E50</f>
        <v>100</v>
      </c>
      <c r="F51" s="63" t="e">
        <f>(F44*1000)/F50</f>
        <v>#DIV/0!</v>
      </c>
      <c r="G51" s="64">
        <f>(G44*1000)/G50</f>
        <v>100</v>
      </c>
      <c r="H51" s="40"/>
      <c r="I51" s="40"/>
      <c r="J51" s="40"/>
      <c r="K51" s="66">
        <f>(K44*1000)/K50</f>
        <v>100</v>
      </c>
    </row>
    <row r="52" spans="2:20" s="37" customFormat="1" ht="16" customHeight="1">
      <c r="B52" s="38" t="s">
        <v>67</v>
      </c>
      <c r="C52" s="51">
        <v>5694</v>
      </c>
      <c r="D52" s="51">
        <v>538780</v>
      </c>
      <c r="E52" s="51">
        <v>60827</v>
      </c>
      <c r="F52" s="51">
        <v>0</v>
      </c>
      <c r="G52" s="53">
        <f>SUM(C52:F52)</f>
        <v>605301</v>
      </c>
      <c r="H52" s="40"/>
      <c r="I52" s="40"/>
      <c r="J52" s="40"/>
      <c r="K52" s="41">
        <f>G52</f>
        <v>605301</v>
      </c>
    </row>
    <row r="53" spans="2:20" s="37" customFormat="1" ht="16" customHeight="1">
      <c r="B53" s="38" t="s">
        <v>87</v>
      </c>
      <c r="C53" s="51">
        <v>0</v>
      </c>
      <c r="D53" s="51">
        <v>261500</v>
      </c>
      <c r="E53" s="51">
        <v>464000</v>
      </c>
      <c r="F53" s="51">
        <v>0</v>
      </c>
      <c r="G53" s="53">
        <f>SUM(C53:F53)</f>
        <v>725500</v>
      </c>
      <c r="H53" s="40"/>
      <c r="I53" s="40"/>
      <c r="J53" s="40"/>
      <c r="K53" s="41">
        <f>G53</f>
        <v>725500</v>
      </c>
    </row>
    <row r="54" spans="2:20" s="37" customFormat="1" ht="16" customHeight="1">
      <c r="B54" s="52" t="s">
        <v>68</v>
      </c>
      <c r="C54" s="53">
        <f>SUM(C52:C53)</f>
        <v>5694</v>
      </c>
      <c r="D54" s="53">
        <f>SUM(D52:D53)</f>
        <v>800280</v>
      </c>
      <c r="E54" s="53">
        <f>SUM(E52:E53)</f>
        <v>524827</v>
      </c>
      <c r="F54" s="53">
        <f>SUM(F52:F53)</f>
        <v>0</v>
      </c>
      <c r="G54" s="53">
        <f>SUM(G52:G53)</f>
        <v>1330801</v>
      </c>
      <c r="H54" s="40"/>
      <c r="I54" s="40"/>
      <c r="J54" s="40"/>
      <c r="K54" s="41">
        <f>SUM(K52:K53)</f>
        <v>1330801</v>
      </c>
      <c r="M54" s="30" t="str">
        <f>IF(AND(G42&gt;0, G54=0), "FAIL", "PASS")</f>
        <v>PASS</v>
      </c>
    </row>
    <row r="55" spans="2:20" s="37" customFormat="1" ht="16" customHeight="1">
      <c r="B55" s="46" t="s">
        <v>73</v>
      </c>
      <c r="C55" s="63">
        <f>(C42*1000)/C54</f>
        <v>2.6343519494204424</v>
      </c>
      <c r="D55" s="63">
        <f>(D42*1000)/D54</f>
        <v>3.072674563902634</v>
      </c>
      <c r="E55" s="63">
        <f>(E42*1000)/E54</f>
        <v>2.976218830205001</v>
      </c>
      <c r="F55" s="63" t="e">
        <f>(F42*1000)/F54</f>
        <v>#DIV/0!</v>
      </c>
      <c r="G55" s="64">
        <f>(G42*1000)/G54</f>
        <v>3.0327599693718295</v>
      </c>
      <c r="H55" s="40"/>
      <c r="I55" s="40"/>
      <c r="J55" s="40"/>
      <c r="K55" s="66">
        <f>(K42*1000)/K54</f>
        <v>3.0327599693718295</v>
      </c>
    </row>
    <row r="56" spans="2:20" s="37" customFormat="1" ht="12.75" customHeight="1"/>
    <row r="57" spans="2:20" s="13" customFormat="1" ht="18" customHeight="1">
      <c r="B57" s="14" t="s">
        <v>8</v>
      </c>
      <c r="C57" s="15"/>
      <c r="D57" s="15"/>
      <c r="F57" s="15"/>
      <c r="M57" s="15"/>
      <c r="N57" s="15"/>
      <c r="P57" s="15"/>
      <c r="Q57" s="15"/>
      <c r="T57" s="15"/>
    </row>
    <row r="58" spans="2:20" s="10" customFormat="1" ht="16" customHeight="1">
      <c r="B58" s="91" t="s">
        <v>145</v>
      </c>
      <c r="C58" s="91"/>
      <c r="D58" s="91"/>
      <c r="E58" s="91"/>
      <c r="F58" s="91"/>
      <c r="G58" s="91"/>
      <c r="H58" s="91"/>
      <c r="I58" s="91"/>
      <c r="J58" s="91"/>
      <c r="K58" s="91"/>
      <c r="L58" s="48"/>
      <c r="M58" s="49"/>
      <c r="N58" s="49"/>
      <c r="O58" s="49"/>
      <c r="P58" s="49"/>
      <c r="Q58" s="49"/>
      <c r="S58" s="49"/>
      <c r="T58" s="49"/>
    </row>
    <row r="59" spans="2:20" s="10" customFormat="1" ht="16" customHeight="1">
      <c r="B59" s="91"/>
      <c r="C59" s="91"/>
      <c r="D59" s="91"/>
      <c r="E59" s="91"/>
      <c r="F59" s="91"/>
      <c r="G59" s="91"/>
      <c r="H59" s="91"/>
      <c r="I59" s="91"/>
      <c r="J59" s="91"/>
      <c r="K59" s="91"/>
      <c r="L59" s="49"/>
      <c r="M59" s="49"/>
      <c r="N59" s="49"/>
      <c r="O59" s="49"/>
      <c r="P59" s="49"/>
      <c r="Q59" s="49"/>
      <c r="S59" s="49"/>
      <c r="T59" s="49"/>
    </row>
    <row r="60" spans="2:20" s="10" customFormat="1" ht="16" customHeight="1">
      <c r="B60" s="91"/>
      <c r="C60" s="91"/>
      <c r="D60" s="91"/>
      <c r="E60" s="91"/>
      <c r="F60" s="91"/>
      <c r="G60" s="91"/>
      <c r="H60" s="91"/>
      <c r="I60" s="91"/>
      <c r="J60" s="91"/>
      <c r="K60" s="91"/>
      <c r="L60" s="49"/>
      <c r="M60" s="49"/>
      <c r="N60" s="49"/>
      <c r="O60" s="49"/>
      <c r="P60" s="49"/>
      <c r="Q60" s="49"/>
      <c r="S60" s="49"/>
      <c r="T60" s="49"/>
    </row>
    <row r="61" spans="2:20" s="10" customFormat="1" ht="16" customHeight="1">
      <c r="B61" s="91"/>
      <c r="C61" s="91"/>
      <c r="D61" s="91"/>
      <c r="E61" s="91"/>
      <c r="F61" s="91"/>
      <c r="G61" s="91"/>
      <c r="H61" s="91"/>
      <c r="I61" s="91"/>
      <c r="J61" s="91"/>
      <c r="K61" s="91"/>
      <c r="L61" s="49"/>
      <c r="M61" s="49"/>
      <c r="N61" s="49"/>
      <c r="O61" s="49"/>
      <c r="P61" s="49"/>
      <c r="Q61" s="49"/>
      <c r="S61" s="49"/>
      <c r="T61" s="49"/>
    </row>
    <row r="62" spans="2:20" s="10" customFormat="1" ht="16" customHeight="1">
      <c r="B62" s="91"/>
      <c r="C62" s="91"/>
      <c r="D62" s="91"/>
      <c r="E62" s="91"/>
      <c r="F62" s="91"/>
      <c r="G62" s="91"/>
      <c r="H62" s="91"/>
      <c r="I62" s="91"/>
      <c r="J62" s="91"/>
      <c r="K62" s="91"/>
      <c r="L62" s="49"/>
      <c r="M62" s="49"/>
      <c r="N62" s="49"/>
      <c r="O62" s="49"/>
      <c r="P62" s="49"/>
      <c r="Q62" s="49"/>
      <c r="S62" s="49"/>
      <c r="T62" s="49"/>
    </row>
    <row r="63" spans="2:20" s="10" customFormat="1" ht="16" customHeight="1">
      <c r="B63" s="91"/>
      <c r="C63" s="91"/>
      <c r="D63" s="91"/>
      <c r="E63" s="91"/>
      <c r="F63" s="91"/>
      <c r="G63" s="91"/>
      <c r="H63" s="91"/>
      <c r="I63" s="91"/>
      <c r="J63" s="91"/>
      <c r="K63" s="91"/>
      <c r="L63" s="49"/>
      <c r="M63" s="49"/>
      <c r="N63" s="49"/>
      <c r="O63" s="49"/>
      <c r="P63" s="49"/>
      <c r="Q63" s="49"/>
      <c r="S63" s="49"/>
      <c r="T63" s="49"/>
    </row>
    <row r="64" spans="2:20" s="10" customFormat="1" ht="16" customHeight="1">
      <c r="B64" s="91"/>
      <c r="C64" s="91"/>
      <c r="D64" s="91"/>
      <c r="E64" s="91"/>
      <c r="F64" s="91"/>
      <c r="G64" s="91"/>
      <c r="H64" s="91"/>
      <c r="I64" s="91"/>
      <c r="J64" s="91"/>
      <c r="K64" s="91"/>
      <c r="L64" s="49"/>
      <c r="M64" s="49"/>
      <c r="N64" s="49"/>
      <c r="O64" s="49"/>
      <c r="P64" s="49"/>
      <c r="Q64" s="49"/>
      <c r="S64" s="49"/>
      <c r="T64" s="49"/>
    </row>
    <row r="65" spans="2:20" s="10" customFormat="1" ht="16" customHeight="1">
      <c r="B65" s="91"/>
      <c r="C65" s="91"/>
      <c r="D65" s="91"/>
      <c r="E65" s="91"/>
      <c r="F65" s="91"/>
      <c r="G65" s="91"/>
      <c r="H65" s="91"/>
      <c r="I65" s="91"/>
      <c r="J65" s="91"/>
      <c r="K65" s="91"/>
      <c r="L65" s="49"/>
      <c r="M65" s="49"/>
      <c r="N65" s="49"/>
      <c r="O65" s="49"/>
      <c r="P65" s="49"/>
      <c r="Q65" s="49"/>
      <c r="S65" s="49"/>
      <c r="T65" s="49"/>
    </row>
    <row r="66" spans="2:20" s="10" customFormat="1" ht="16" customHeight="1">
      <c r="B66" s="91"/>
      <c r="C66" s="91"/>
      <c r="D66" s="91"/>
      <c r="E66" s="91"/>
      <c r="F66" s="91"/>
      <c r="G66" s="91"/>
      <c r="H66" s="91"/>
      <c r="I66" s="91"/>
      <c r="J66" s="91"/>
      <c r="K66" s="91"/>
      <c r="L66" s="49"/>
      <c r="M66" s="49"/>
      <c r="N66" s="49"/>
      <c r="O66" s="49"/>
      <c r="P66" s="49"/>
      <c r="Q66" s="49"/>
      <c r="S66" s="49"/>
      <c r="T66" s="49"/>
    </row>
    <row r="67" spans="2:20" s="10" customFormat="1" ht="16" customHeight="1">
      <c r="B67" s="91"/>
      <c r="C67" s="91"/>
      <c r="D67" s="91"/>
      <c r="E67" s="91"/>
      <c r="F67" s="91"/>
      <c r="G67" s="91"/>
      <c r="H67" s="91"/>
      <c r="I67" s="91"/>
      <c r="J67" s="91"/>
      <c r="K67" s="91"/>
      <c r="L67" s="49"/>
      <c r="M67" s="49"/>
      <c r="N67" s="49"/>
      <c r="O67" s="49"/>
      <c r="P67" s="49"/>
      <c r="Q67" s="49"/>
      <c r="S67" s="49"/>
      <c r="T67" s="49"/>
    </row>
    <row r="68" spans="2:20" s="10" customFormat="1" ht="16" customHeight="1">
      <c r="B68" s="91"/>
      <c r="C68" s="91"/>
      <c r="D68" s="91"/>
      <c r="E68" s="91"/>
      <c r="F68" s="91"/>
      <c r="G68" s="91"/>
      <c r="H68" s="91"/>
      <c r="I68" s="91"/>
      <c r="J68" s="91"/>
      <c r="K68" s="91"/>
      <c r="L68" s="49"/>
      <c r="M68" s="49"/>
      <c r="N68" s="49"/>
      <c r="O68" s="49"/>
      <c r="P68" s="49"/>
      <c r="Q68" s="49"/>
      <c r="S68" s="49"/>
      <c r="T68" s="49"/>
    </row>
    <row r="69" spans="2:20" s="10" customFormat="1" ht="16" customHeight="1">
      <c r="B69" s="91"/>
      <c r="C69" s="91"/>
      <c r="D69" s="91"/>
      <c r="E69" s="91"/>
      <c r="F69" s="91"/>
      <c r="G69" s="91"/>
      <c r="H69" s="91"/>
      <c r="I69" s="91"/>
      <c r="J69" s="91"/>
      <c r="K69" s="91"/>
      <c r="L69" s="48"/>
      <c r="M69" s="49"/>
      <c r="N69" s="49"/>
      <c r="O69" s="49"/>
      <c r="P69" s="49"/>
      <c r="Q69" s="49"/>
      <c r="S69" s="49"/>
      <c r="T69" s="49"/>
    </row>
    <row r="70" spans="2:20">
      <c r="N70" s="50"/>
      <c r="P70" s="50"/>
      <c r="T70" s="50"/>
    </row>
  </sheetData>
  <mergeCells count="13">
    <mergeCell ref="R6:R7"/>
    <mergeCell ref="T6:T7"/>
    <mergeCell ref="C1:D1"/>
    <mergeCell ref="C3:D3"/>
    <mergeCell ref="F3:G3"/>
    <mergeCell ref="C6:G6"/>
    <mergeCell ref="H6:J6"/>
    <mergeCell ref="K6:K7"/>
    <mergeCell ref="B58:K69"/>
    <mergeCell ref="M6:M7"/>
    <mergeCell ref="N6:N7"/>
    <mergeCell ref="P6:P7"/>
    <mergeCell ref="Q6:Q7"/>
  </mergeCells>
  <conditionalFormatting sqref="C3:E3">
    <cfRule type="expression" dxfId="239" priority="2">
      <formula>$E$3&lt;&gt;0</formula>
    </cfRule>
  </conditionalFormatting>
  <conditionalFormatting sqref="C29:K29 P29:R29">
    <cfRule type="expression" dxfId="238" priority="5">
      <formula>AND(ABS(C13-C29)&gt;500, ABS((C13-C29)/C29)&gt;0.1)</formula>
    </cfRule>
  </conditionalFormatting>
  <conditionalFormatting sqref="C30:K30 P30:R30">
    <cfRule type="expression" dxfId="237" priority="6">
      <formula>AND(ABS(C22-C30)&gt;500, ABS((C22-C30)/C30)&gt;0.1)</formula>
    </cfRule>
  </conditionalFormatting>
  <conditionalFormatting sqref="C31:K31 P31:R31">
    <cfRule type="expression" dxfId="236" priority="7">
      <formula>AND(ABS(C26-C31)&gt;500, ABS((C26-C31)/C31)&gt;0.1)</formula>
    </cfRule>
  </conditionalFormatting>
  <conditionalFormatting sqref="M9:N9 M11:N13 M18:N18 M20:N22 M26:N26 M39:N40">
    <cfRule type="expression" dxfId="235" priority="4">
      <formula>$N9&lt;&gt;0</formula>
    </cfRule>
  </conditionalFormatting>
  <conditionalFormatting sqref="M6:N7">
    <cfRule type="expression" dxfId="234" priority="3">
      <formula>SUM($N$9:$N$40)&lt;&gt;0</formula>
    </cfRule>
  </conditionalFormatting>
  <conditionalFormatting sqref="T9 T11:T12 T18 T20:T21 M36 M43 M47 M50 M54">
    <cfRule type="cellIs" dxfId="233" priority="8" operator="equal">
      <formula>"FAIL"</formula>
    </cfRule>
  </conditionalFormatting>
  <conditionalFormatting sqref="C9:F9 H9:I9 P9:Q9 C11:F12 H11:I12 P11:Q12 C18:F18 C20:F21 H18:I18 H20:I21 P18:Q18 P20:Q21 C36:E36 C39:F44 H39:I40 C47:F47 C50:F50 C52:F53">
    <cfRule type="expression" dxfId="232" priority="1">
      <formula>VLOOKUP($B$3,#REF!, 7, FALSE)="No"</formula>
    </cfRule>
  </conditionalFormatting>
  <dataValidations count="4">
    <dataValidation type="list" allowBlank="1" showInputMessage="1" showErrorMessage="1" sqref="H3" xr:uid="{00000000-0002-0000-0500-000000000000}">
      <formula1>#REF!</formula1>
    </dataValidation>
    <dataValidation type="whole" errorStyle="warning" operator="greaterThanOrEqual" allowBlank="1" showErrorMessage="1" errorTitle="WARNING" error="This figure must be entered as a positive whole number. Please ensure the figure you have entered is correct." sqref="C50:F50 C52:F53" xr:uid="{00000000-0002-0000-0500-000001000000}">
      <formula1>0</formula1>
    </dataValidation>
    <dataValidation type="whole" errorStyle="warning" operator="lessThanOrEqual" allowBlank="1" showErrorMessage="1" errorTitle="WARNING: Check signage" error="Income must be entered as a negative whole number. Please ensure that the figure you have entered is correct." sqref="C11:F11 H11:I11 P11:Q11 C18:F18 H18:I18 P18:Q18 C20:F21 H20:I21 P20:Q21 C47:F47" xr:uid="{00000000-0002-0000-0500-000002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F9 H9:I9 P9:Q9 C12:F12 H12:I12 P12:Q12 C36:E36 C39:F44 H39:I40" xr:uid="{00000000-0002-0000-0500-000003000000}">
      <formula1>0</formula1>
    </dataValidation>
  </dataValidations>
  <pageMargins left="0.7" right="0.7" top="0.75" bottom="0.75" header="0.3" footer="0.3"/>
  <pageSetup paperSize="9" scale="53" fitToHeight="0" orientation="landscape" r:id="rId1"/>
  <rowBreaks count="1" manualBreakCount="1">
    <brk id="56" max="1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8DB4E2"/>
    <pageSetUpPr fitToPage="1"/>
  </sheetPr>
  <dimension ref="B1:V70"/>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4" customWidth="1"/>
    <col min="2" max="2" width="53.453125" style="34" customWidth="1"/>
    <col min="3" max="4" width="13.453125" style="34" customWidth="1"/>
    <col min="5" max="5" width="12.81640625" style="34" customWidth="1"/>
    <col min="6" max="6" width="10.7265625" style="34" customWidth="1"/>
    <col min="7" max="7" width="11.1796875" style="34" customWidth="1"/>
    <col min="8" max="9" width="12.453125" style="34" customWidth="1"/>
    <col min="10" max="10" width="13" style="34" customWidth="1"/>
    <col min="11" max="11" width="13.26953125" style="34" customWidth="1"/>
    <col min="12" max="12" width="3.26953125" style="34" customWidth="1"/>
    <col min="13" max="14" width="10.81640625" style="34" customWidth="1"/>
    <col min="15" max="15" width="3.26953125" style="34" customWidth="1"/>
    <col min="16" max="17" width="11.1796875" style="34" customWidth="1"/>
    <col min="18" max="18" width="10" style="34" customWidth="1"/>
    <col min="19" max="19" width="3.26953125" style="34" customWidth="1"/>
    <col min="20" max="20" width="10.81640625" style="34" customWidth="1"/>
    <col min="21" max="16384" width="9.1796875" style="34"/>
  </cols>
  <sheetData>
    <row r="1" spans="2:20" s="1" customFormat="1" ht="20.149999999999999" customHeight="1">
      <c r="B1" s="2" t="s">
        <v>0</v>
      </c>
      <c r="C1" s="99"/>
      <c r="D1" s="99"/>
      <c r="F1" s="11"/>
      <c r="G1" s="11"/>
      <c r="H1" s="11"/>
      <c r="I1" s="11"/>
      <c r="J1" s="11"/>
    </row>
    <row r="2" spans="2:20" s="1" customFormat="1" ht="20.149999999999999" customHeight="1">
      <c r="B2" s="2" t="s">
        <v>89</v>
      </c>
    </row>
    <row r="3" spans="2:20" s="1" customFormat="1" ht="20.149999999999999" customHeight="1">
      <c r="B3" s="3" t="s">
        <v>16</v>
      </c>
      <c r="C3" s="100" t="s">
        <v>1</v>
      </c>
      <c r="D3" s="100"/>
      <c r="E3" s="4">
        <f>COUNT(N9:N40)-COUNTIF(N9:N40,"=0")+COUNTIF(T9:T21,"FAIL")+COUNTIF(M36:M54,"FAIL")</f>
        <v>0</v>
      </c>
      <c r="F3" s="101" t="s">
        <v>2</v>
      </c>
      <c r="G3" s="101"/>
      <c r="H3" s="5" t="s">
        <v>3</v>
      </c>
    </row>
    <row r="4" spans="2:20" s="6" customFormat="1" ht="12.75" customHeight="1">
      <c r="B4" s="7"/>
      <c r="C4" s="8"/>
      <c r="K4" s="9"/>
      <c r="L4" s="9"/>
      <c r="O4" s="9"/>
      <c r="P4" s="9"/>
      <c r="Q4" s="9"/>
      <c r="S4" s="9"/>
    </row>
    <row r="5" spans="2:20" s="6" customFormat="1" ht="12.75" customHeight="1">
      <c r="B5" s="7"/>
      <c r="C5" s="8"/>
      <c r="K5" s="9" t="s">
        <v>4</v>
      </c>
      <c r="L5" s="9"/>
      <c r="O5" s="9"/>
      <c r="P5" s="9"/>
      <c r="Q5" s="9"/>
      <c r="S5" s="9"/>
    </row>
    <row r="6" spans="2:20" ht="18" customHeight="1">
      <c r="B6" s="32" t="s">
        <v>12</v>
      </c>
      <c r="C6" s="102" t="s">
        <v>47</v>
      </c>
      <c r="D6" s="103"/>
      <c r="E6" s="103"/>
      <c r="F6" s="103"/>
      <c r="G6" s="104"/>
      <c r="H6" s="105" t="s">
        <v>48</v>
      </c>
      <c r="I6" s="106"/>
      <c r="J6" s="107"/>
      <c r="K6" s="97" t="s">
        <v>49</v>
      </c>
      <c r="L6" s="33"/>
      <c r="M6" s="92" t="s">
        <v>43</v>
      </c>
      <c r="N6" s="92" t="s">
        <v>5</v>
      </c>
      <c r="O6" s="33"/>
      <c r="P6" s="93" t="s">
        <v>59</v>
      </c>
      <c r="Q6" s="95" t="s">
        <v>60</v>
      </c>
      <c r="R6" s="97" t="s">
        <v>54</v>
      </c>
      <c r="S6" s="33"/>
      <c r="T6" s="92" t="s">
        <v>61</v>
      </c>
    </row>
    <row r="7" spans="2:20" ht="51" customHeight="1">
      <c r="B7" s="35" t="s">
        <v>13</v>
      </c>
      <c r="C7" s="68" t="s">
        <v>50</v>
      </c>
      <c r="D7" s="68" t="s">
        <v>51</v>
      </c>
      <c r="E7" s="68" t="s">
        <v>52</v>
      </c>
      <c r="F7" s="68" t="s">
        <v>53</v>
      </c>
      <c r="G7" s="67" t="s">
        <v>54</v>
      </c>
      <c r="H7" s="68" t="s">
        <v>55</v>
      </c>
      <c r="I7" s="68" t="s">
        <v>56</v>
      </c>
      <c r="J7" s="67" t="s">
        <v>57</v>
      </c>
      <c r="K7" s="108"/>
      <c r="L7" s="33"/>
      <c r="M7" s="92"/>
      <c r="N7" s="92"/>
      <c r="O7" s="33"/>
      <c r="P7" s="94"/>
      <c r="Q7" s="96"/>
      <c r="R7" s="98"/>
      <c r="S7" s="33"/>
      <c r="T7" s="92"/>
    </row>
    <row r="8" spans="2:20" s="37" customFormat="1" ht="16" customHeight="1">
      <c r="B8" s="36" t="s">
        <v>46</v>
      </c>
    </row>
    <row r="9" spans="2:20" s="37" customFormat="1" ht="16" customHeight="1">
      <c r="B9" s="38" t="s">
        <v>44</v>
      </c>
      <c r="C9" s="51">
        <v>446</v>
      </c>
      <c r="D9" s="51">
        <v>1961</v>
      </c>
      <c r="E9" s="51">
        <v>1727</v>
      </c>
      <c r="F9" s="51">
        <v>383</v>
      </c>
      <c r="G9" s="53">
        <f>SUM(C9:F9)</f>
        <v>4517</v>
      </c>
      <c r="H9" s="51">
        <v>39</v>
      </c>
      <c r="I9" s="51">
        <v>0</v>
      </c>
      <c r="J9" s="53">
        <f>SUM(H9:I9)</f>
        <v>39</v>
      </c>
      <c r="K9" s="41">
        <f>SUM(G9,J9)</f>
        <v>4556</v>
      </c>
      <c r="M9" s="54">
        <v>4556</v>
      </c>
      <c r="N9" s="54">
        <f>M9-K9</f>
        <v>0</v>
      </c>
      <c r="P9" s="51">
        <v>2594</v>
      </c>
      <c r="Q9" s="51">
        <v>1923</v>
      </c>
      <c r="R9" s="41">
        <f>SUM(P9:Q9)</f>
        <v>4517</v>
      </c>
      <c r="T9" s="57" t="str">
        <f>IF(R9=G9, "PASS", "FAIL")</f>
        <v>PASS</v>
      </c>
    </row>
    <row r="10" spans="2:20" s="37" customFormat="1" ht="16" customHeight="1">
      <c r="B10" s="38" t="s">
        <v>83</v>
      </c>
      <c r="C10" s="40"/>
      <c r="D10" s="40"/>
      <c r="E10" s="40"/>
      <c r="F10" s="40"/>
      <c r="G10" s="40"/>
      <c r="H10" s="40"/>
      <c r="I10" s="40"/>
      <c r="J10" s="40"/>
      <c r="K10" s="40"/>
      <c r="M10" s="55"/>
      <c r="N10" s="56"/>
      <c r="P10" s="40"/>
      <c r="Q10" s="40"/>
      <c r="R10" s="39"/>
      <c r="T10" s="60"/>
    </row>
    <row r="11" spans="2:20" s="37" customFormat="1" ht="16" customHeight="1">
      <c r="B11" s="38" t="s">
        <v>79</v>
      </c>
      <c r="C11" s="51">
        <v>-304</v>
      </c>
      <c r="D11" s="51">
        <v>-436</v>
      </c>
      <c r="E11" s="51">
        <v>-2224</v>
      </c>
      <c r="F11" s="51">
        <v>-243</v>
      </c>
      <c r="G11" s="53">
        <f>SUM(C11:F11)</f>
        <v>-3207</v>
      </c>
      <c r="H11" s="51">
        <v>-7</v>
      </c>
      <c r="I11" s="51">
        <v>0</v>
      </c>
      <c r="J11" s="53">
        <f>SUM(H11:I11)</f>
        <v>-7</v>
      </c>
      <c r="K11" s="41">
        <f>SUM(G11,J11)</f>
        <v>-3214</v>
      </c>
      <c r="M11" s="54">
        <v>-3214</v>
      </c>
      <c r="N11" s="54">
        <f>M11-K11</f>
        <v>0</v>
      </c>
      <c r="P11" s="51">
        <v>-23</v>
      </c>
      <c r="Q11" s="51">
        <v>-3184</v>
      </c>
      <c r="R11" s="41">
        <f>SUM(P11:Q11)</f>
        <v>-3207</v>
      </c>
      <c r="T11" s="57" t="str">
        <f>IF(R11=G11, "PASS", "FAIL")</f>
        <v>PASS</v>
      </c>
    </row>
    <row r="12" spans="2:20" s="37" customFormat="1" ht="16" customHeight="1">
      <c r="B12" s="38" t="s">
        <v>80</v>
      </c>
      <c r="C12" s="51">
        <v>12366</v>
      </c>
      <c r="D12" s="51">
        <v>40878</v>
      </c>
      <c r="E12" s="51">
        <v>44813</v>
      </c>
      <c r="F12" s="51">
        <v>12369</v>
      </c>
      <c r="G12" s="53">
        <f>SUM(C12:F12)</f>
        <v>110426</v>
      </c>
      <c r="H12" s="51">
        <v>1746</v>
      </c>
      <c r="I12" s="51">
        <v>0</v>
      </c>
      <c r="J12" s="53">
        <f>SUM(H12:I12)</f>
        <v>1746</v>
      </c>
      <c r="K12" s="41">
        <f>SUM(G12,J12)</f>
        <v>112172</v>
      </c>
      <c r="M12" s="54">
        <f>M13-SUM(M9,M11)</f>
        <v>112172</v>
      </c>
      <c r="N12" s="54">
        <f>M12-K12</f>
        <v>0</v>
      </c>
      <c r="P12" s="51">
        <v>71693</v>
      </c>
      <c r="Q12" s="51">
        <v>38733</v>
      </c>
      <c r="R12" s="41">
        <f>SUM(P12:Q12)</f>
        <v>110426</v>
      </c>
      <c r="T12" s="57" t="str">
        <f>IF(R12=G12, "PASS", "FAIL")</f>
        <v>PASS</v>
      </c>
    </row>
    <row r="13" spans="2:20" s="37" customFormat="1" ht="16" customHeight="1">
      <c r="B13" s="42" t="s">
        <v>6</v>
      </c>
      <c r="C13" s="41">
        <f t="shared" ref="C13:K13" si="0">SUM(C9,C11:C12)</f>
        <v>12508</v>
      </c>
      <c r="D13" s="41">
        <f t="shared" si="0"/>
        <v>42403</v>
      </c>
      <c r="E13" s="41">
        <f t="shared" si="0"/>
        <v>44316</v>
      </c>
      <c r="F13" s="41">
        <f t="shared" si="0"/>
        <v>12509</v>
      </c>
      <c r="G13" s="41">
        <f t="shared" si="0"/>
        <v>111736</v>
      </c>
      <c r="H13" s="41">
        <f t="shared" si="0"/>
        <v>1778</v>
      </c>
      <c r="I13" s="41">
        <f t="shared" si="0"/>
        <v>0</v>
      </c>
      <c r="J13" s="41">
        <f t="shared" si="0"/>
        <v>1778</v>
      </c>
      <c r="K13" s="41">
        <f t="shared" si="0"/>
        <v>113514</v>
      </c>
      <c r="M13" s="45">
        <v>113514</v>
      </c>
      <c r="N13" s="45">
        <f>M13-K13</f>
        <v>0</v>
      </c>
      <c r="P13" s="41">
        <f>SUM(P9,P11:P12)</f>
        <v>74264</v>
      </c>
      <c r="Q13" s="41">
        <f>SUM(Q9,Q11:Q12)</f>
        <v>37472</v>
      </c>
      <c r="R13" s="41">
        <f>SUM(R9,R11:R12)</f>
        <v>111736</v>
      </c>
    </row>
    <row r="14" spans="2:20" s="37" customFormat="1" ht="12.75" customHeight="1"/>
    <row r="15" spans="2:20" s="37" customFormat="1" ht="16" customHeight="1">
      <c r="B15" s="42" t="s">
        <v>81</v>
      </c>
      <c r="C15" s="41">
        <f t="shared" ref="C15:K15" si="1">C13+C18</f>
        <v>12414</v>
      </c>
      <c r="D15" s="41">
        <f t="shared" si="1"/>
        <v>42403</v>
      </c>
      <c r="E15" s="41">
        <f t="shared" si="1"/>
        <v>44316</v>
      </c>
      <c r="F15" s="41">
        <f t="shared" si="1"/>
        <v>12401</v>
      </c>
      <c r="G15" s="41">
        <f t="shared" si="1"/>
        <v>111534</v>
      </c>
      <c r="H15" s="41">
        <f t="shared" si="1"/>
        <v>1778</v>
      </c>
      <c r="I15" s="41">
        <f t="shared" si="1"/>
        <v>0</v>
      </c>
      <c r="J15" s="41">
        <f t="shared" si="1"/>
        <v>1778</v>
      </c>
      <c r="K15" s="41">
        <f t="shared" si="1"/>
        <v>113312</v>
      </c>
      <c r="P15" s="41">
        <f>P13+P18</f>
        <v>74264</v>
      </c>
      <c r="Q15" s="41">
        <f>Q13+Q18</f>
        <v>37270</v>
      </c>
      <c r="R15" s="41">
        <f>R13+R18</f>
        <v>111534</v>
      </c>
    </row>
    <row r="16" spans="2:20" s="37" customFormat="1" ht="12.75" customHeight="1"/>
    <row r="17" spans="2:22" s="37" customFormat="1" ht="16" customHeight="1">
      <c r="B17" s="36" t="s">
        <v>45</v>
      </c>
    </row>
    <row r="18" spans="2:22" s="37" customFormat="1" ht="16" customHeight="1">
      <c r="B18" s="38" t="s">
        <v>76</v>
      </c>
      <c r="C18" s="51">
        <v>-94</v>
      </c>
      <c r="D18" s="51">
        <v>0</v>
      </c>
      <c r="E18" s="51">
        <v>0</v>
      </c>
      <c r="F18" s="51">
        <v>-108</v>
      </c>
      <c r="G18" s="53">
        <f>SUM(C18:F18)</f>
        <v>-202</v>
      </c>
      <c r="H18" s="51">
        <v>0</v>
      </c>
      <c r="I18" s="51">
        <v>0</v>
      </c>
      <c r="J18" s="53">
        <f>SUM(H18:I18)</f>
        <v>0</v>
      </c>
      <c r="K18" s="41">
        <f>SUM(G18,J18)</f>
        <v>-202</v>
      </c>
      <c r="M18" s="54">
        <v>-202</v>
      </c>
      <c r="N18" s="54">
        <f>M18-K18</f>
        <v>0</v>
      </c>
      <c r="P18" s="51">
        <v>0</v>
      </c>
      <c r="Q18" s="51">
        <v>-202</v>
      </c>
      <c r="R18" s="41">
        <f>SUM(P18:Q18)</f>
        <v>-202</v>
      </c>
      <c r="T18" s="57" t="str">
        <f>IF(R18=G18, "PASS", "FAIL")</f>
        <v>PASS</v>
      </c>
    </row>
    <row r="19" spans="2:22" s="37" customFormat="1" ht="16" customHeight="1">
      <c r="B19" s="65" t="s">
        <v>77</v>
      </c>
      <c r="C19" s="40"/>
      <c r="D19" s="40"/>
      <c r="E19" s="40"/>
      <c r="F19" s="40"/>
      <c r="G19" s="40"/>
      <c r="H19" s="40"/>
      <c r="I19" s="40"/>
      <c r="J19" s="40"/>
      <c r="K19" s="39"/>
      <c r="M19" s="55"/>
      <c r="N19" s="55"/>
      <c r="P19" s="40"/>
      <c r="Q19" s="40"/>
      <c r="R19" s="39"/>
      <c r="T19" s="61"/>
    </row>
    <row r="20" spans="2:22" s="37" customFormat="1" ht="16" customHeight="1">
      <c r="B20" s="38" t="s">
        <v>70</v>
      </c>
      <c r="C20" s="51">
        <v>0</v>
      </c>
      <c r="D20" s="51">
        <v>0</v>
      </c>
      <c r="E20" s="51">
        <v>-1127</v>
      </c>
      <c r="F20" s="51">
        <v>0</v>
      </c>
      <c r="G20" s="53">
        <f>SUM(C20:F20)</f>
        <v>-1127</v>
      </c>
      <c r="H20" s="51">
        <v>0</v>
      </c>
      <c r="I20" s="51">
        <v>0</v>
      </c>
      <c r="J20" s="53">
        <f>SUM(H20:I20)</f>
        <v>0</v>
      </c>
      <c r="K20" s="41">
        <f>SUM(G20,J20)</f>
        <v>-1127</v>
      </c>
      <c r="M20" s="54">
        <v>-1127</v>
      </c>
      <c r="N20" s="54">
        <f>M20-K20</f>
        <v>0</v>
      </c>
      <c r="P20" s="51">
        <v>0</v>
      </c>
      <c r="Q20" s="51">
        <v>-1127</v>
      </c>
      <c r="R20" s="41">
        <f>SUM(P20:Q20)</f>
        <v>-1127</v>
      </c>
      <c r="T20" s="57" t="str">
        <f>IF(R20=G20, "PASS", "FAIL")</f>
        <v>PASS</v>
      </c>
    </row>
    <row r="21" spans="2:22" s="37" customFormat="1" ht="16" customHeight="1">
      <c r="B21" s="38" t="s">
        <v>82</v>
      </c>
      <c r="C21" s="51">
        <v>-4922</v>
      </c>
      <c r="D21" s="51">
        <v>-2746</v>
      </c>
      <c r="E21" s="51">
        <v>-6053</v>
      </c>
      <c r="F21" s="51">
        <v>-203</v>
      </c>
      <c r="G21" s="53">
        <f>SUM(C21:F21)</f>
        <v>-13924</v>
      </c>
      <c r="H21" s="51">
        <v>-24</v>
      </c>
      <c r="I21" s="51">
        <v>0</v>
      </c>
      <c r="J21" s="53">
        <f>SUM(H21:I21)</f>
        <v>-24</v>
      </c>
      <c r="K21" s="41">
        <f>SUM(G21,J21)</f>
        <v>-13948</v>
      </c>
      <c r="M21" s="54">
        <f>M22-M18-M20</f>
        <v>-13948</v>
      </c>
      <c r="N21" s="54">
        <f>M21-K21</f>
        <v>0</v>
      </c>
      <c r="P21" s="51">
        <v>-1895</v>
      </c>
      <c r="Q21" s="51">
        <v>-12029</v>
      </c>
      <c r="R21" s="41">
        <f>SUM(P21:Q21)</f>
        <v>-13924</v>
      </c>
      <c r="T21" s="57" t="str">
        <f>IF(R21=G21, "PASS", "FAIL")</f>
        <v>PASS</v>
      </c>
    </row>
    <row r="22" spans="2:22" s="37" customFormat="1" ht="16" customHeight="1">
      <c r="B22" s="42" t="s">
        <v>9</v>
      </c>
      <c r="C22" s="41">
        <f t="shared" ref="C22:K22" si="2">SUM(C18,C20:C21)</f>
        <v>-5016</v>
      </c>
      <c r="D22" s="41">
        <f t="shared" si="2"/>
        <v>-2746</v>
      </c>
      <c r="E22" s="41">
        <f t="shared" si="2"/>
        <v>-7180</v>
      </c>
      <c r="F22" s="41">
        <f t="shared" si="2"/>
        <v>-311</v>
      </c>
      <c r="G22" s="41">
        <f t="shared" si="2"/>
        <v>-15253</v>
      </c>
      <c r="H22" s="41">
        <f t="shared" si="2"/>
        <v>-24</v>
      </c>
      <c r="I22" s="41">
        <f t="shared" si="2"/>
        <v>0</v>
      </c>
      <c r="J22" s="41">
        <f t="shared" si="2"/>
        <v>-24</v>
      </c>
      <c r="K22" s="41">
        <f t="shared" si="2"/>
        <v>-15277</v>
      </c>
      <c r="M22" s="45">
        <v>-15277</v>
      </c>
      <c r="N22" s="45">
        <f>M22-K22</f>
        <v>0</v>
      </c>
      <c r="P22" s="41">
        <f>SUM(P18,P20:P21)</f>
        <v>-1895</v>
      </c>
      <c r="Q22" s="41">
        <f>SUM(Q18,Q20:Q21)</f>
        <v>-13358</v>
      </c>
      <c r="R22" s="41">
        <f>SUM(R18,R20:R21)</f>
        <v>-15253</v>
      </c>
    </row>
    <row r="23" spans="2:22" s="37" customFormat="1" ht="12.75" customHeight="1"/>
    <row r="24" spans="2:22" s="37" customFormat="1" ht="16" customHeight="1">
      <c r="B24" s="42" t="s">
        <v>78</v>
      </c>
      <c r="C24" s="41">
        <f t="shared" ref="C24:K24" si="3">C22-C18</f>
        <v>-4922</v>
      </c>
      <c r="D24" s="41">
        <f t="shared" si="3"/>
        <v>-2746</v>
      </c>
      <c r="E24" s="41">
        <f t="shared" si="3"/>
        <v>-7180</v>
      </c>
      <c r="F24" s="41">
        <f t="shared" si="3"/>
        <v>-203</v>
      </c>
      <c r="G24" s="41">
        <f t="shared" si="3"/>
        <v>-15051</v>
      </c>
      <c r="H24" s="41">
        <f t="shared" si="3"/>
        <v>-24</v>
      </c>
      <c r="I24" s="41">
        <f t="shared" si="3"/>
        <v>0</v>
      </c>
      <c r="J24" s="41">
        <f t="shared" si="3"/>
        <v>-24</v>
      </c>
      <c r="K24" s="41">
        <f t="shared" si="3"/>
        <v>-15075</v>
      </c>
      <c r="P24" s="41">
        <f>P22-P18</f>
        <v>-1895</v>
      </c>
      <c r="Q24" s="41">
        <f>Q22-Q18</f>
        <v>-13156</v>
      </c>
      <c r="R24" s="41">
        <f>R22-R18</f>
        <v>-15051</v>
      </c>
    </row>
    <row r="25" spans="2:22" s="37" customFormat="1" ht="12.75" customHeight="1"/>
    <row r="26" spans="2:22" s="37" customFormat="1" ht="16" customHeight="1">
      <c r="B26" s="43" t="s">
        <v>7</v>
      </c>
      <c r="C26" s="44">
        <f t="shared" ref="C26:K26" si="4">C13+C22</f>
        <v>7492</v>
      </c>
      <c r="D26" s="44">
        <f t="shared" si="4"/>
        <v>39657</v>
      </c>
      <c r="E26" s="44">
        <f t="shared" si="4"/>
        <v>37136</v>
      </c>
      <c r="F26" s="44">
        <f t="shared" si="4"/>
        <v>12198</v>
      </c>
      <c r="G26" s="44">
        <f t="shared" si="4"/>
        <v>96483</v>
      </c>
      <c r="H26" s="44">
        <f t="shared" si="4"/>
        <v>1754</v>
      </c>
      <c r="I26" s="44">
        <f t="shared" si="4"/>
        <v>0</v>
      </c>
      <c r="J26" s="44">
        <f t="shared" si="4"/>
        <v>1754</v>
      </c>
      <c r="K26" s="44">
        <f t="shared" si="4"/>
        <v>98237</v>
      </c>
      <c r="M26" s="45">
        <v>98237</v>
      </c>
      <c r="N26" s="45">
        <f>M26-K26</f>
        <v>0</v>
      </c>
      <c r="P26" s="44">
        <f>P13+P22</f>
        <v>72369</v>
      </c>
      <c r="Q26" s="44">
        <f>Q13+Q22</f>
        <v>24114</v>
      </c>
      <c r="R26" s="44">
        <f>R13+R22</f>
        <v>96483</v>
      </c>
    </row>
    <row r="27" spans="2:22" s="37" customFormat="1" ht="12.75" customHeight="1"/>
    <row r="28" spans="2:22" s="37" customFormat="1" ht="16" customHeight="1">
      <c r="B28" s="34" t="s">
        <v>58</v>
      </c>
    </row>
    <row r="29" spans="2:22" s="37" customFormat="1" ht="16" customHeight="1">
      <c r="B29" s="46" t="s">
        <v>90</v>
      </c>
      <c r="C29" s="47">
        <v>9072</v>
      </c>
      <c r="D29" s="47">
        <v>40131</v>
      </c>
      <c r="E29" s="47">
        <v>44827</v>
      </c>
      <c r="F29" s="47">
        <v>11872</v>
      </c>
      <c r="G29" s="47">
        <v>105902</v>
      </c>
      <c r="H29" s="47">
        <v>2281</v>
      </c>
      <c r="I29" s="47">
        <v>0</v>
      </c>
      <c r="J29" s="47">
        <v>2281</v>
      </c>
      <c r="K29" s="47">
        <v>108183</v>
      </c>
      <c r="P29" s="47">
        <v>73405</v>
      </c>
      <c r="Q29" s="47">
        <v>32497</v>
      </c>
      <c r="R29" s="47">
        <v>105902</v>
      </c>
    </row>
    <row r="30" spans="2:22" s="37" customFormat="1" ht="16" customHeight="1">
      <c r="B30" s="46" t="s">
        <v>91</v>
      </c>
      <c r="C30" s="47">
        <v>-1459</v>
      </c>
      <c r="D30" s="47">
        <v>-2671</v>
      </c>
      <c r="E30" s="47">
        <v>-7614</v>
      </c>
      <c r="F30" s="47">
        <v>-440</v>
      </c>
      <c r="G30" s="47">
        <v>-12184</v>
      </c>
      <c r="H30" s="47">
        <v>-62</v>
      </c>
      <c r="I30" s="47">
        <v>0</v>
      </c>
      <c r="J30" s="47">
        <v>-62</v>
      </c>
      <c r="K30" s="47">
        <v>-12246</v>
      </c>
      <c r="P30" s="47">
        <v>-2188</v>
      </c>
      <c r="Q30" s="47">
        <v>-9996</v>
      </c>
      <c r="R30" s="47">
        <v>-12184</v>
      </c>
    </row>
    <row r="31" spans="2:22" s="37" customFormat="1" ht="16" customHeight="1">
      <c r="B31" s="46" t="s">
        <v>92</v>
      </c>
      <c r="C31" s="47">
        <v>7613</v>
      </c>
      <c r="D31" s="47">
        <v>37460</v>
      </c>
      <c r="E31" s="47">
        <v>37213</v>
      </c>
      <c r="F31" s="47">
        <v>11432</v>
      </c>
      <c r="G31" s="47">
        <v>93718</v>
      </c>
      <c r="H31" s="47">
        <v>2219</v>
      </c>
      <c r="I31" s="47">
        <v>0</v>
      </c>
      <c r="J31" s="47">
        <v>2219</v>
      </c>
      <c r="K31" s="47">
        <v>95937</v>
      </c>
      <c r="P31" s="47">
        <v>71217</v>
      </c>
      <c r="Q31" s="47">
        <v>22501</v>
      </c>
      <c r="R31" s="47">
        <v>93718</v>
      </c>
    </row>
    <row r="32" spans="2:22" s="1" customFormat="1" ht="12.75" customHeight="1">
      <c r="B32" s="16"/>
      <c r="C32" s="31">
        <v>2</v>
      </c>
      <c r="D32" s="31">
        <f t="shared" ref="D32:K32" si="5">C32+1</f>
        <v>3</v>
      </c>
      <c r="E32" s="31">
        <f t="shared" si="5"/>
        <v>4</v>
      </c>
      <c r="F32" s="31">
        <f t="shared" si="5"/>
        <v>5</v>
      </c>
      <c r="G32" s="31">
        <f t="shared" si="5"/>
        <v>6</v>
      </c>
      <c r="H32" s="31">
        <f t="shared" si="5"/>
        <v>7</v>
      </c>
      <c r="I32" s="31">
        <f t="shared" si="5"/>
        <v>8</v>
      </c>
      <c r="J32" s="31">
        <f t="shared" si="5"/>
        <v>9</v>
      </c>
      <c r="K32" s="31">
        <f t="shared" si="5"/>
        <v>10</v>
      </c>
      <c r="L32" s="17"/>
      <c r="M32" s="18"/>
      <c r="N32" s="19"/>
      <c r="O32" s="17"/>
      <c r="P32" s="31">
        <v>12</v>
      </c>
      <c r="Q32" s="31">
        <f>P32+1</f>
        <v>13</v>
      </c>
      <c r="R32" s="31">
        <f>Q32+1</f>
        <v>14</v>
      </c>
      <c r="S32" s="17"/>
      <c r="T32" s="20"/>
      <c r="U32" s="21"/>
      <c r="V32" s="21"/>
    </row>
    <row r="33" spans="2:19" s="1" customFormat="1" ht="18" customHeight="1">
      <c r="B33" s="22" t="s">
        <v>69</v>
      </c>
      <c r="C33" s="23"/>
      <c r="D33" s="23"/>
      <c r="E33" s="23"/>
      <c r="F33" s="23"/>
      <c r="G33" s="23"/>
      <c r="H33" s="23"/>
      <c r="I33" s="23"/>
      <c r="J33" s="23"/>
      <c r="K33" s="23"/>
      <c r="L33" s="23"/>
      <c r="O33" s="23"/>
      <c r="P33" s="23"/>
      <c r="Q33" s="23"/>
      <c r="R33" s="23"/>
      <c r="S33" s="23"/>
    </row>
    <row r="34" spans="2:19" s="1" customFormat="1" ht="6" customHeight="1">
      <c r="B34" s="24"/>
      <c r="C34" s="23"/>
      <c r="D34" s="23"/>
      <c r="E34" s="23"/>
      <c r="F34" s="23"/>
      <c r="G34" s="23"/>
      <c r="H34" s="23"/>
      <c r="I34" s="23"/>
      <c r="J34" s="23"/>
      <c r="K34" s="23"/>
      <c r="L34" s="23"/>
      <c r="M34" s="23"/>
      <c r="N34" s="29"/>
      <c r="O34" s="12"/>
    </row>
    <row r="35" spans="2:19" s="1" customFormat="1" ht="16" customHeight="1">
      <c r="B35" s="27" t="s">
        <v>71</v>
      </c>
      <c r="C35" s="28"/>
      <c r="D35" s="23"/>
      <c r="E35" s="23"/>
      <c r="F35" s="23"/>
      <c r="G35" s="23"/>
      <c r="H35" s="23"/>
      <c r="I35" s="23"/>
      <c r="J35" s="23"/>
      <c r="K35" s="23"/>
      <c r="L35" s="23"/>
      <c r="M35" s="26"/>
      <c r="N35" s="23"/>
      <c r="O35" s="23"/>
    </row>
    <row r="36" spans="2:19" s="37" customFormat="1" ht="16" customHeight="1">
      <c r="B36" s="38" t="s">
        <v>71</v>
      </c>
      <c r="C36" s="51">
        <v>0</v>
      </c>
      <c r="D36" s="51">
        <v>0</v>
      </c>
      <c r="E36" s="51">
        <v>0</v>
      </c>
      <c r="F36" s="40"/>
      <c r="G36" s="40"/>
      <c r="H36" s="40"/>
      <c r="I36" s="40"/>
      <c r="J36" s="40"/>
      <c r="K36" s="40"/>
      <c r="M36" s="57" t="s">
        <v>142</v>
      </c>
    </row>
    <row r="37" spans="2:19" s="1" customFormat="1" ht="6" customHeight="1">
      <c r="B37" s="24"/>
      <c r="C37" s="23"/>
      <c r="D37" s="23"/>
      <c r="E37" s="23"/>
      <c r="F37" s="23"/>
      <c r="G37" s="23"/>
      <c r="H37" s="23"/>
      <c r="I37" s="23"/>
      <c r="J37" s="23"/>
      <c r="K37" s="23"/>
      <c r="L37" s="23"/>
      <c r="M37" s="23"/>
      <c r="N37" s="29"/>
      <c r="O37" s="12"/>
    </row>
    <row r="38" spans="2:19" s="1" customFormat="1" ht="16" customHeight="1">
      <c r="B38" s="27" t="s">
        <v>84</v>
      </c>
      <c r="C38" s="28"/>
      <c r="D38" s="23"/>
      <c r="E38" s="23"/>
      <c r="F38" s="23"/>
      <c r="G38" s="23"/>
      <c r="H38" s="23"/>
      <c r="I38" s="23"/>
      <c r="J38" s="23"/>
      <c r="K38" s="23"/>
      <c r="L38" s="23"/>
      <c r="M38" s="26"/>
      <c r="N38" s="23"/>
      <c r="O38" s="23"/>
    </row>
    <row r="39" spans="2:19" s="37" customFormat="1" ht="16" customHeight="1">
      <c r="B39" s="38" t="s">
        <v>85</v>
      </c>
      <c r="C39" s="51">
        <v>1220</v>
      </c>
      <c r="D39" s="51">
        <v>22943</v>
      </c>
      <c r="E39" s="51">
        <v>23444</v>
      </c>
      <c r="F39" s="51">
        <v>3971</v>
      </c>
      <c r="G39" s="53">
        <f t="shared" ref="G39:G44" si="6">SUM(C39:F39)</f>
        <v>51578</v>
      </c>
      <c r="H39" s="51">
        <v>10</v>
      </c>
      <c r="I39" s="51">
        <v>0</v>
      </c>
      <c r="J39" s="53">
        <f>SUM(H39:I39)</f>
        <v>10</v>
      </c>
      <c r="K39" s="41">
        <f>G39+J39</f>
        <v>51588</v>
      </c>
      <c r="M39" s="54">
        <v>51588</v>
      </c>
      <c r="N39" s="54">
        <f>M39-K39</f>
        <v>0</v>
      </c>
    </row>
    <row r="40" spans="2:19" s="37" customFormat="1" ht="16" customHeight="1">
      <c r="B40" s="38" t="s">
        <v>88</v>
      </c>
      <c r="C40" s="51">
        <v>5213</v>
      </c>
      <c r="D40" s="51">
        <v>5051</v>
      </c>
      <c r="E40" s="51">
        <v>4316</v>
      </c>
      <c r="F40" s="51">
        <v>5105</v>
      </c>
      <c r="G40" s="53">
        <f t="shared" si="6"/>
        <v>19685</v>
      </c>
      <c r="H40" s="51">
        <v>1134</v>
      </c>
      <c r="I40" s="51">
        <v>0</v>
      </c>
      <c r="J40" s="53">
        <f>SUM(H40:I40)</f>
        <v>1134</v>
      </c>
      <c r="K40" s="41">
        <f>G40+J40</f>
        <v>20819</v>
      </c>
      <c r="M40" s="54">
        <v>20819</v>
      </c>
      <c r="N40" s="54">
        <f>M40-K40</f>
        <v>0</v>
      </c>
    </row>
    <row r="41" spans="2:19" s="37" customFormat="1" ht="16" customHeight="1">
      <c r="B41" s="38" t="s">
        <v>86</v>
      </c>
      <c r="C41" s="51">
        <v>325</v>
      </c>
      <c r="D41" s="51">
        <v>1922</v>
      </c>
      <c r="E41" s="51">
        <v>2191</v>
      </c>
      <c r="F41" s="51">
        <v>650</v>
      </c>
      <c r="G41" s="53">
        <f t="shared" si="6"/>
        <v>5088</v>
      </c>
      <c r="H41" s="40"/>
      <c r="I41" s="40"/>
      <c r="J41" s="40"/>
      <c r="K41" s="41">
        <f>G41</f>
        <v>5088</v>
      </c>
    </row>
    <row r="42" spans="2:19" s="37" customFormat="1" ht="16" customHeight="1">
      <c r="B42" s="38" t="s">
        <v>62</v>
      </c>
      <c r="C42" s="51">
        <v>165</v>
      </c>
      <c r="D42" s="51">
        <v>2711</v>
      </c>
      <c r="E42" s="51">
        <v>1622</v>
      </c>
      <c r="F42" s="51">
        <v>27</v>
      </c>
      <c r="G42" s="53">
        <f t="shared" si="6"/>
        <v>4525</v>
      </c>
      <c r="H42" s="40"/>
      <c r="I42" s="40"/>
      <c r="J42" s="40"/>
      <c r="K42" s="41">
        <f>G42</f>
        <v>4525</v>
      </c>
    </row>
    <row r="43" spans="2:19" s="37" customFormat="1" ht="16" customHeight="1">
      <c r="B43" s="38" t="s">
        <v>63</v>
      </c>
      <c r="C43" s="51">
        <v>598</v>
      </c>
      <c r="D43" s="51">
        <v>3539</v>
      </c>
      <c r="E43" s="51">
        <v>4034</v>
      </c>
      <c r="F43" s="51">
        <v>2690</v>
      </c>
      <c r="G43" s="53">
        <f t="shared" si="6"/>
        <v>10861</v>
      </c>
      <c r="H43" s="40"/>
      <c r="I43" s="40"/>
      <c r="J43" s="40"/>
      <c r="K43" s="41">
        <f>G43</f>
        <v>10861</v>
      </c>
      <c r="M43" s="30" t="str">
        <f>IF(OR(SUM(C43:E43)&gt;P13, F43&gt;F13), "FAIL", "PASS")</f>
        <v>PASS</v>
      </c>
      <c r="N43" s="25"/>
    </row>
    <row r="44" spans="2:19" s="37" customFormat="1" ht="16" customHeight="1">
      <c r="B44" s="38" t="s">
        <v>64</v>
      </c>
      <c r="C44" s="51">
        <v>0</v>
      </c>
      <c r="D44" s="51">
        <v>105</v>
      </c>
      <c r="E44" s="51">
        <v>62</v>
      </c>
      <c r="F44" s="51">
        <v>1</v>
      </c>
      <c r="G44" s="53">
        <f t="shared" si="6"/>
        <v>168</v>
      </c>
      <c r="H44" s="40"/>
      <c r="I44" s="40"/>
      <c r="J44" s="40"/>
      <c r="K44" s="41">
        <f>G44</f>
        <v>168</v>
      </c>
      <c r="M44" s="62"/>
    </row>
    <row r="45" spans="2:19" s="1" customFormat="1" ht="6" customHeight="1">
      <c r="B45" s="24"/>
      <c r="C45" s="23"/>
      <c r="D45" s="23"/>
      <c r="E45" s="23"/>
      <c r="F45" s="23"/>
      <c r="G45" s="23"/>
      <c r="H45" s="23"/>
      <c r="I45" s="23"/>
      <c r="J45" s="23"/>
      <c r="K45" s="23"/>
      <c r="L45" s="23"/>
      <c r="M45" s="23"/>
      <c r="N45" s="29"/>
      <c r="O45" s="12"/>
    </row>
    <row r="46" spans="2:19" s="1" customFormat="1" ht="16" customHeight="1">
      <c r="B46" s="27" t="s">
        <v>45</v>
      </c>
      <c r="C46" s="28"/>
      <c r="D46" s="23"/>
      <c r="E46" s="23"/>
      <c r="F46" s="23"/>
      <c r="G46" s="23"/>
      <c r="H46" s="23"/>
      <c r="I46" s="23"/>
      <c r="J46" s="23"/>
      <c r="K46" s="23"/>
      <c r="L46" s="23"/>
      <c r="M46" s="26"/>
      <c r="N46" s="23"/>
      <c r="O46" s="23"/>
    </row>
    <row r="47" spans="2:19" s="37" customFormat="1" ht="16" customHeight="1">
      <c r="B47" s="38" t="s">
        <v>62</v>
      </c>
      <c r="C47" s="51">
        <v>0</v>
      </c>
      <c r="D47" s="51">
        <v>-563</v>
      </c>
      <c r="E47" s="51">
        <v>-867</v>
      </c>
      <c r="F47" s="51">
        <v>-3</v>
      </c>
      <c r="G47" s="53">
        <f>SUM(C47:F47)</f>
        <v>-1433</v>
      </c>
      <c r="H47" s="40"/>
      <c r="I47" s="40"/>
      <c r="J47" s="40"/>
      <c r="K47" s="41">
        <f>G47</f>
        <v>-1433</v>
      </c>
      <c r="M47" s="30" t="s">
        <v>142</v>
      </c>
      <c r="N47" s="25"/>
    </row>
    <row r="48" spans="2:19" s="1" customFormat="1" ht="6" customHeight="1">
      <c r="B48" s="24"/>
      <c r="C48" s="23"/>
      <c r="D48" s="23"/>
      <c r="E48" s="23"/>
      <c r="F48" s="23"/>
      <c r="G48" s="23"/>
      <c r="H48" s="23"/>
      <c r="I48" s="23"/>
      <c r="J48" s="23"/>
      <c r="K48" s="23"/>
      <c r="L48" s="23"/>
      <c r="M48" s="23"/>
      <c r="N48" s="29"/>
      <c r="O48" s="12"/>
    </row>
    <row r="49" spans="2:20" s="1" customFormat="1" ht="16" customHeight="1">
      <c r="B49" s="27" t="s">
        <v>65</v>
      </c>
      <c r="C49" s="28"/>
      <c r="D49" s="23"/>
      <c r="E49" s="23"/>
      <c r="F49" s="23"/>
      <c r="G49" s="23"/>
      <c r="H49" s="23"/>
      <c r="I49" s="23"/>
      <c r="J49" s="23"/>
      <c r="K49" s="23"/>
      <c r="L49" s="23"/>
      <c r="M49" s="26"/>
      <c r="N49" s="23"/>
      <c r="O49" s="23"/>
    </row>
    <row r="50" spans="2:20" s="37" customFormat="1" ht="16" customHeight="1">
      <c r="B50" s="38" t="s">
        <v>66</v>
      </c>
      <c r="C50" s="51">
        <v>0</v>
      </c>
      <c r="D50" s="51">
        <v>1045</v>
      </c>
      <c r="E50" s="51">
        <v>621</v>
      </c>
      <c r="F50" s="51">
        <v>6</v>
      </c>
      <c r="G50" s="53">
        <f>SUM(C50:F50)</f>
        <v>1672</v>
      </c>
      <c r="H50" s="40"/>
      <c r="I50" s="40"/>
      <c r="J50" s="40"/>
      <c r="K50" s="41">
        <f>G50</f>
        <v>1672</v>
      </c>
      <c r="M50" s="30" t="str">
        <f>IF(AND(G44&gt;0, G50=0), "FAIL", "PASS")</f>
        <v>PASS</v>
      </c>
    </row>
    <row r="51" spans="2:20" s="37" customFormat="1" ht="16" customHeight="1">
      <c r="B51" s="46" t="s">
        <v>72</v>
      </c>
      <c r="C51" s="63" t="e">
        <f>(C44*1000)/C50</f>
        <v>#DIV/0!</v>
      </c>
      <c r="D51" s="63">
        <f>(D44*1000)/D50</f>
        <v>100.47846889952153</v>
      </c>
      <c r="E51" s="63">
        <f>(E44*1000)/E50</f>
        <v>99.838969404186798</v>
      </c>
      <c r="F51" s="63">
        <f>(F44*1000)/F50</f>
        <v>166.66666666666666</v>
      </c>
      <c r="G51" s="64">
        <f>(G44*1000)/G50</f>
        <v>100.47846889952153</v>
      </c>
      <c r="H51" s="40"/>
      <c r="I51" s="40"/>
      <c r="J51" s="40"/>
      <c r="K51" s="66">
        <f>(K44*1000)/K50</f>
        <v>100.47846889952153</v>
      </c>
    </row>
    <row r="52" spans="2:20" s="37" customFormat="1" ht="16" customHeight="1">
      <c r="B52" s="38" t="s">
        <v>67</v>
      </c>
      <c r="C52" s="51">
        <v>7938</v>
      </c>
      <c r="D52" s="51">
        <v>426345</v>
      </c>
      <c r="E52" s="51">
        <v>32459</v>
      </c>
      <c r="F52" s="51">
        <v>1176</v>
      </c>
      <c r="G52" s="53">
        <f>SUM(C52:F52)</f>
        <v>467918</v>
      </c>
      <c r="H52" s="40"/>
      <c r="I52" s="40"/>
      <c r="J52" s="40"/>
      <c r="K52" s="41">
        <f>G52</f>
        <v>467918</v>
      </c>
    </row>
    <row r="53" spans="2:20" s="37" customFormat="1" ht="16" customHeight="1">
      <c r="B53" s="38" t="s">
        <v>87</v>
      </c>
      <c r="C53" s="51">
        <v>16861</v>
      </c>
      <c r="D53" s="51">
        <v>242968</v>
      </c>
      <c r="E53" s="51">
        <v>308340</v>
      </c>
      <c r="F53" s="51">
        <v>988</v>
      </c>
      <c r="G53" s="53">
        <f>SUM(C53:F53)</f>
        <v>569157</v>
      </c>
      <c r="H53" s="40"/>
      <c r="I53" s="40"/>
      <c r="J53" s="40"/>
      <c r="K53" s="41">
        <f>G53</f>
        <v>569157</v>
      </c>
    </row>
    <row r="54" spans="2:20" s="37" customFormat="1" ht="16" customHeight="1">
      <c r="B54" s="52" t="s">
        <v>68</v>
      </c>
      <c r="C54" s="53">
        <f>SUM(C52:C53)</f>
        <v>24799</v>
      </c>
      <c r="D54" s="53">
        <f>SUM(D52:D53)</f>
        <v>669313</v>
      </c>
      <c r="E54" s="53">
        <f>SUM(E52:E53)</f>
        <v>340799</v>
      </c>
      <c r="F54" s="53">
        <f>SUM(F52:F53)</f>
        <v>2164</v>
      </c>
      <c r="G54" s="53">
        <f>SUM(G52:G53)</f>
        <v>1037075</v>
      </c>
      <c r="H54" s="40"/>
      <c r="I54" s="40"/>
      <c r="J54" s="40"/>
      <c r="K54" s="41">
        <f>SUM(K52:K53)</f>
        <v>1037075</v>
      </c>
      <c r="M54" s="30" t="str">
        <f>IF(AND(G42&gt;0, G54=0), "FAIL", "PASS")</f>
        <v>PASS</v>
      </c>
    </row>
    <row r="55" spans="2:20" s="37" customFormat="1" ht="16" customHeight="1">
      <c r="B55" s="46" t="s">
        <v>73</v>
      </c>
      <c r="C55" s="63">
        <f>(C42*1000)/C54</f>
        <v>6.6534940925037303</v>
      </c>
      <c r="D55" s="63">
        <f>(D42*1000)/D54</f>
        <v>4.0504218504645806</v>
      </c>
      <c r="E55" s="63">
        <f>(E42*1000)/E54</f>
        <v>4.7594036367477601</v>
      </c>
      <c r="F55" s="63">
        <f>(F42*1000)/F54</f>
        <v>12.476894639556377</v>
      </c>
      <c r="G55" s="64">
        <f>(G42*1000)/G54</f>
        <v>4.3632331316442876</v>
      </c>
      <c r="H55" s="40"/>
      <c r="I55" s="40"/>
      <c r="J55" s="40"/>
      <c r="K55" s="66">
        <f>(K42*1000)/K54</f>
        <v>4.3632331316442876</v>
      </c>
    </row>
    <row r="56" spans="2:20" s="37" customFormat="1" ht="12.75" customHeight="1"/>
    <row r="57" spans="2:20" s="13" customFormat="1" ht="18" customHeight="1">
      <c r="B57" s="14" t="s">
        <v>8</v>
      </c>
      <c r="C57" s="15"/>
      <c r="D57" s="15"/>
      <c r="F57" s="15"/>
      <c r="M57" s="15"/>
      <c r="N57" s="15"/>
      <c r="P57" s="15"/>
      <c r="Q57" s="15"/>
      <c r="T57" s="15"/>
    </row>
    <row r="58" spans="2:20" s="10" customFormat="1" ht="16" customHeight="1">
      <c r="B58" s="91" t="s">
        <v>146</v>
      </c>
      <c r="C58" s="91"/>
      <c r="D58" s="91"/>
      <c r="E58" s="91"/>
      <c r="F58" s="91"/>
      <c r="G58" s="91"/>
      <c r="H58" s="91"/>
      <c r="I58" s="91"/>
      <c r="J58" s="91"/>
      <c r="K58" s="91"/>
      <c r="L58" s="48"/>
      <c r="M58" s="49"/>
      <c r="N58" s="49"/>
      <c r="O58" s="49"/>
      <c r="P58" s="49"/>
      <c r="Q58" s="49"/>
      <c r="S58" s="49"/>
      <c r="T58" s="49"/>
    </row>
    <row r="59" spans="2:20" s="10" customFormat="1" ht="16" customHeight="1">
      <c r="B59" s="91"/>
      <c r="C59" s="91"/>
      <c r="D59" s="91"/>
      <c r="E59" s="91"/>
      <c r="F59" s="91"/>
      <c r="G59" s="91"/>
      <c r="H59" s="91"/>
      <c r="I59" s="91"/>
      <c r="J59" s="91"/>
      <c r="K59" s="91"/>
      <c r="L59" s="49"/>
      <c r="M59" s="49"/>
      <c r="N59" s="49"/>
      <c r="O59" s="49"/>
      <c r="P59" s="49"/>
      <c r="Q59" s="49"/>
      <c r="S59" s="49"/>
      <c r="T59" s="49"/>
    </row>
    <row r="60" spans="2:20" s="10" customFormat="1" ht="16" customHeight="1">
      <c r="B60" s="91"/>
      <c r="C60" s="91"/>
      <c r="D60" s="91"/>
      <c r="E60" s="91"/>
      <c r="F60" s="91"/>
      <c r="G60" s="91"/>
      <c r="H60" s="91"/>
      <c r="I60" s="91"/>
      <c r="J60" s="91"/>
      <c r="K60" s="91"/>
      <c r="L60" s="49"/>
      <c r="M60" s="49"/>
      <c r="N60" s="49"/>
      <c r="O60" s="49"/>
      <c r="P60" s="49"/>
      <c r="Q60" s="49"/>
      <c r="S60" s="49"/>
      <c r="T60" s="49"/>
    </row>
    <row r="61" spans="2:20" s="10" customFormat="1" ht="16" customHeight="1">
      <c r="B61" s="91"/>
      <c r="C61" s="91"/>
      <c r="D61" s="91"/>
      <c r="E61" s="91"/>
      <c r="F61" s="91"/>
      <c r="G61" s="91"/>
      <c r="H61" s="91"/>
      <c r="I61" s="91"/>
      <c r="J61" s="91"/>
      <c r="K61" s="91"/>
      <c r="L61" s="49"/>
      <c r="M61" s="49"/>
      <c r="N61" s="49"/>
      <c r="O61" s="49"/>
      <c r="P61" s="49"/>
      <c r="Q61" s="49"/>
      <c r="S61" s="49"/>
      <c r="T61" s="49"/>
    </row>
    <row r="62" spans="2:20" s="10" customFormat="1" ht="16" customHeight="1">
      <c r="B62" s="91"/>
      <c r="C62" s="91"/>
      <c r="D62" s="91"/>
      <c r="E62" s="91"/>
      <c r="F62" s="91"/>
      <c r="G62" s="91"/>
      <c r="H62" s="91"/>
      <c r="I62" s="91"/>
      <c r="J62" s="91"/>
      <c r="K62" s="91"/>
      <c r="L62" s="49"/>
      <c r="M62" s="49"/>
      <c r="N62" s="49"/>
      <c r="O62" s="49"/>
      <c r="P62" s="49"/>
      <c r="Q62" s="49"/>
      <c r="S62" s="49"/>
      <c r="T62" s="49"/>
    </row>
    <row r="63" spans="2:20" s="10" customFormat="1" ht="16" customHeight="1">
      <c r="B63" s="91"/>
      <c r="C63" s="91"/>
      <c r="D63" s="91"/>
      <c r="E63" s="91"/>
      <c r="F63" s="91"/>
      <c r="G63" s="91"/>
      <c r="H63" s="91"/>
      <c r="I63" s="91"/>
      <c r="J63" s="91"/>
      <c r="K63" s="91"/>
      <c r="L63" s="49"/>
      <c r="M63" s="49"/>
      <c r="N63" s="49"/>
      <c r="O63" s="49"/>
      <c r="P63" s="49"/>
      <c r="Q63" s="49"/>
      <c r="S63" s="49"/>
      <c r="T63" s="49"/>
    </row>
    <row r="64" spans="2:20" s="10" customFormat="1" ht="16" customHeight="1">
      <c r="B64" s="91"/>
      <c r="C64" s="91"/>
      <c r="D64" s="91"/>
      <c r="E64" s="91"/>
      <c r="F64" s="91"/>
      <c r="G64" s="91"/>
      <c r="H64" s="91"/>
      <c r="I64" s="91"/>
      <c r="J64" s="91"/>
      <c r="K64" s="91"/>
      <c r="L64" s="49"/>
      <c r="M64" s="49"/>
      <c r="N64" s="49"/>
      <c r="O64" s="49"/>
      <c r="P64" s="49"/>
      <c r="Q64" s="49"/>
      <c r="S64" s="49"/>
      <c r="T64" s="49"/>
    </row>
    <row r="65" spans="2:20" s="10" customFormat="1" ht="16" customHeight="1">
      <c r="B65" s="91"/>
      <c r="C65" s="91"/>
      <c r="D65" s="91"/>
      <c r="E65" s="91"/>
      <c r="F65" s="91"/>
      <c r="G65" s="91"/>
      <c r="H65" s="91"/>
      <c r="I65" s="91"/>
      <c r="J65" s="91"/>
      <c r="K65" s="91"/>
      <c r="L65" s="49"/>
      <c r="M65" s="49"/>
      <c r="N65" s="49"/>
      <c r="O65" s="49"/>
      <c r="P65" s="49"/>
      <c r="Q65" s="49"/>
      <c r="S65" s="49"/>
      <c r="T65" s="49"/>
    </row>
    <row r="66" spans="2:20" s="10" customFormat="1" ht="16" customHeight="1">
      <c r="B66" s="91"/>
      <c r="C66" s="91"/>
      <c r="D66" s="91"/>
      <c r="E66" s="91"/>
      <c r="F66" s="91"/>
      <c r="G66" s="91"/>
      <c r="H66" s="91"/>
      <c r="I66" s="91"/>
      <c r="J66" s="91"/>
      <c r="K66" s="91"/>
      <c r="L66" s="49"/>
      <c r="M66" s="49"/>
      <c r="N66" s="49"/>
      <c r="O66" s="49"/>
      <c r="P66" s="49"/>
      <c r="Q66" s="49"/>
      <c r="S66" s="49"/>
      <c r="T66" s="49"/>
    </row>
    <row r="67" spans="2:20" s="10" customFormat="1" ht="16" customHeight="1">
      <c r="B67" s="91"/>
      <c r="C67" s="91"/>
      <c r="D67" s="91"/>
      <c r="E67" s="91"/>
      <c r="F67" s="91"/>
      <c r="G67" s="91"/>
      <c r="H67" s="91"/>
      <c r="I67" s="91"/>
      <c r="J67" s="91"/>
      <c r="K67" s="91"/>
      <c r="L67" s="49"/>
      <c r="M67" s="49"/>
      <c r="N67" s="49"/>
      <c r="O67" s="49"/>
      <c r="P67" s="49"/>
      <c r="Q67" s="49"/>
      <c r="S67" s="49"/>
      <c r="T67" s="49"/>
    </row>
    <row r="68" spans="2:20" s="10" customFormat="1" ht="16" customHeight="1">
      <c r="B68" s="91"/>
      <c r="C68" s="91"/>
      <c r="D68" s="91"/>
      <c r="E68" s="91"/>
      <c r="F68" s="91"/>
      <c r="G68" s="91"/>
      <c r="H68" s="91"/>
      <c r="I68" s="91"/>
      <c r="J68" s="91"/>
      <c r="K68" s="91"/>
      <c r="L68" s="49"/>
      <c r="M68" s="49"/>
      <c r="N68" s="49"/>
      <c r="O68" s="49"/>
      <c r="P68" s="49"/>
      <c r="Q68" s="49"/>
      <c r="S68" s="49"/>
      <c r="T68" s="49"/>
    </row>
    <row r="69" spans="2:20" s="10" customFormat="1" ht="16" customHeight="1">
      <c r="B69" s="91"/>
      <c r="C69" s="91"/>
      <c r="D69" s="91"/>
      <c r="E69" s="91"/>
      <c r="F69" s="91"/>
      <c r="G69" s="91"/>
      <c r="H69" s="91"/>
      <c r="I69" s="91"/>
      <c r="J69" s="91"/>
      <c r="K69" s="91"/>
      <c r="L69" s="48"/>
      <c r="M69" s="49"/>
      <c r="N69" s="49"/>
      <c r="O69" s="49"/>
      <c r="P69" s="49"/>
      <c r="Q69" s="49"/>
      <c r="S69" s="49"/>
      <c r="T69" s="49"/>
    </row>
    <row r="70" spans="2:20">
      <c r="N70" s="50"/>
      <c r="P70" s="50"/>
      <c r="T70" s="50"/>
    </row>
  </sheetData>
  <mergeCells count="13">
    <mergeCell ref="R6:R7"/>
    <mergeCell ref="T6:T7"/>
    <mergeCell ref="C1:D1"/>
    <mergeCell ref="C3:D3"/>
    <mergeCell ref="F3:G3"/>
    <mergeCell ref="C6:G6"/>
    <mergeCell ref="H6:J6"/>
    <mergeCell ref="K6:K7"/>
    <mergeCell ref="B58:K69"/>
    <mergeCell ref="M6:M7"/>
    <mergeCell ref="N6:N7"/>
    <mergeCell ref="P6:P7"/>
    <mergeCell ref="Q6:Q7"/>
  </mergeCells>
  <conditionalFormatting sqref="C3:E3">
    <cfRule type="expression" dxfId="231" priority="2">
      <formula>$E$3&lt;&gt;0</formula>
    </cfRule>
  </conditionalFormatting>
  <conditionalFormatting sqref="C29:K29 P29:R29">
    <cfRule type="expression" dxfId="230" priority="5">
      <formula>AND(ABS(C13-C29)&gt;500, ABS((C13-C29)/C29)&gt;0.1)</formula>
    </cfRule>
  </conditionalFormatting>
  <conditionalFormatting sqref="C30:K30 P30:R30">
    <cfRule type="expression" dxfId="229" priority="6">
      <formula>AND(ABS(C22-C30)&gt;500, ABS((C22-C30)/C30)&gt;0.1)</formula>
    </cfRule>
  </conditionalFormatting>
  <conditionalFormatting sqref="C31:K31 P31:R31">
    <cfRule type="expression" dxfId="228" priority="7">
      <formula>AND(ABS(C26-C31)&gt;500, ABS((C26-C31)/C31)&gt;0.1)</formula>
    </cfRule>
  </conditionalFormatting>
  <conditionalFormatting sqref="M9:N9 M11:N13 M18:N18 M20:N22 M26:N26 M39:N40">
    <cfRule type="expression" dxfId="227" priority="4">
      <formula>$N9&lt;&gt;0</formula>
    </cfRule>
  </conditionalFormatting>
  <conditionalFormatting sqref="M6:N7">
    <cfRule type="expression" dxfId="226" priority="3">
      <formula>SUM($N$9:$N$40)&lt;&gt;0</formula>
    </cfRule>
  </conditionalFormatting>
  <conditionalFormatting sqref="T9 T11:T12 T18 T20:T21 M36 M43 M47 M50 M54">
    <cfRule type="cellIs" dxfId="225" priority="8" operator="equal">
      <formula>"FAIL"</formula>
    </cfRule>
  </conditionalFormatting>
  <conditionalFormatting sqref="C9:F9 H9:I9 P9:Q9 C11:F12 H11:I12 P11:Q12 C18:F18 C20:F21 H18:I18 H20:I21 P18:Q18 P20:Q21 C36:E36 C39:F44 H39:I40 C47:F47 C50:F50 C52:F53">
    <cfRule type="expression" dxfId="224" priority="1">
      <formula>VLOOKUP($B$3,#REF!, 7, FALSE)="No"</formula>
    </cfRule>
  </conditionalFormatting>
  <dataValidations count="4">
    <dataValidation type="list" allowBlank="1" showInputMessage="1" showErrorMessage="1" sqref="H3" xr:uid="{00000000-0002-0000-0600-000000000000}">
      <formula1>#REF!</formula1>
    </dataValidation>
    <dataValidation type="whole" errorStyle="warning" operator="greaterThanOrEqual" allowBlank="1" showErrorMessage="1" errorTitle="WARNING" error="This figure must be entered as a positive whole number. Please ensure the figure you have entered is correct." sqref="C50:F50 C52:F53" xr:uid="{00000000-0002-0000-0600-000001000000}">
      <formula1>0</formula1>
    </dataValidation>
    <dataValidation type="whole" errorStyle="warning" operator="lessThanOrEqual" allowBlank="1" showErrorMessage="1" errorTitle="WARNING: Check signage" error="Income must be entered as a negative whole number. Please ensure that the figure you have entered is correct." sqref="C11:F11 H11:I11 P11:Q11 C18:F18 H18:I18 P18:Q18 C20:F21 H20:I21 P20:Q21 C47:F47" xr:uid="{00000000-0002-0000-0600-000002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F9 H9:I9 P9:Q9 C12:F12 H12:I12 P12:Q12 C36:E36 C39:F44 H39:I40" xr:uid="{00000000-0002-0000-0600-000003000000}">
      <formula1>0</formula1>
    </dataValidation>
  </dataValidations>
  <pageMargins left="0.7" right="0.7" top="0.75" bottom="0.75" header="0.3" footer="0.3"/>
  <pageSetup paperSize="9" scale="53" fitToHeight="0" orientation="landscape" r:id="rId1"/>
  <rowBreaks count="1" manualBreakCount="1">
    <brk id="56" max="1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8DB4E2"/>
    <pageSetUpPr fitToPage="1"/>
  </sheetPr>
  <dimension ref="B1:V70"/>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4" customWidth="1"/>
    <col min="2" max="2" width="53.453125" style="34" customWidth="1"/>
    <col min="3" max="4" width="13.453125" style="34" customWidth="1"/>
    <col min="5" max="5" width="12.81640625" style="34" customWidth="1"/>
    <col min="6" max="6" width="10.7265625" style="34" customWidth="1"/>
    <col min="7" max="7" width="11.1796875" style="34" customWidth="1"/>
    <col min="8" max="9" width="12.453125" style="34" customWidth="1"/>
    <col min="10" max="10" width="13" style="34" customWidth="1"/>
    <col min="11" max="11" width="13.26953125" style="34" customWidth="1"/>
    <col min="12" max="12" width="3.26953125" style="34" customWidth="1"/>
    <col min="13" max="14" width="10.81640625" style="34" customWidth="1"/>
    <col min="15" max="15" width="3.26953125" style="34" customWidth="1"/>
    <col min="16" max="17" width="11.1796875" style="34" customWidth="1"/>
    <col min="18" max="18" width="10" style="34" customWidth="1"/>
    <col min="19" max="19" width="3.26953125" style="34" customWidth="1"/>
    <col min="20" max="20" width="10.81640625" style="34" customWidth="1"/>
    <col min="21" max="16384" width="9.1796875" style="34"/>
  </cols>
  <sheetData>
    <row r="1" spans="2:20" s="1" customFormat="1" ht="20.149999999999999" customHeight="1">
      <c r="B1" s="2" t="s">
        <v>0</v>
      </c>
      <c r="C1" s="99"/>
      <c r="D1" s="99"/>
      <c r="F1" s="11"/>
      <c r="G1" s="11"/>
      <c r="H1" s="11"/>
      <c r="I1" s="11"/>
      <c r="J1" s="11"/>
    </row>
    <row r="2" spans="2:20" s="1" customFormat="1" ht="20.149999999999999" customHeight="1">
      <c r="B2" s="2" t="s">
        <v>89</v>
      </c>
    </row>
    <row r="3" spans="2:20" s="1" customFormat="1" ht="20.149999999999999" customHeight="1">
      <c r="B3" s="3" t="s">
        <v>74</v>
      </c>
      <c r="C3" s="100" t="s">
        <v>1</v>
      </c>
      <c r="D3" s="100"/>
      <c r="E3" s="4">
        <f>COUNT(N9:N40)-COUNTIF(N9:N40,"=0")+COUNTIF(T9:T21,"FAIL")+COUNTIF(M36:M54,"FAIL")</f>
        <v>0</v>
      </c>
      <c r="F3" s="101" t="s">
        <v>2</v>
      </c>
      <c r="G3" s="101"/>
      <c r="H3" s="5" t="s">
        <v>3</v>
      </c>
    </row>
    <row r="4" spans="2:20" s="6" customFormat="1" ht="12.75" customHeight="1">
      <c r="B4" s="7"/>
      <c r="C4" s="8"/>
      <c r="K4" s="9"/>
      <c r="L4" s="9"/>
      <c r="O4" s="9"/>
      <c r="P4" s="9"/>
      <c r="Q4" s="9"/>
      <c r="S4" s="9"/>
    </row>
    <row r="5" spans="2:20" s="6" customFormat="1" ht="12.75" customHeight="1">
      <c r="B5" s="7"/>
      <c r="C5" s="8"/>
      <c r="K5" s="9" t="s">
        <v>4</v>
      </c>
      <c r="L5" s="9"/>
      <c r="O5" s="9"/>
      <c r="P5" s="9"/>
      <c r="Q5" s="9"/>
      <c r="S5" s="9"/>
    </row>
    <row r="6" spans="2:20" ht="18" customHeight="1">
      <c r="B6" s="32" t="s">
        <v>12</v>
      </c>
      <c r="C6" s="102" t="s">
        <v>47</v>
      </c>
      <c r="D6" s="103"/>
      <c r="E6" s="103"/>
      <c r="F6" s="103"/>
      <c r="G6" s="104"/>
      <c r="H6" s="105" t="s">
        <v>48</v>
      </c>
      <c r="I6" s="106"/>
      <c r="J6" s="107"/>
      <c r="K6" s="97" t="s">
        <v>49</v>
      </c>
      <c r="L6" s="33"/>
      <c r="M6" s="92" t="s">
        <v>43</v>
      </c>
      <c r="N6" s="92" t="s">
        <v>5</v>
      </c>
      <c r="O6" s="33"/>
      <c r="P6" s="93" t="s">
        <v>59</v>
      </c>
      <c r="Q6" s="95" t="s">
        <v>60</v>
      </c>
      <c r="R6" s="97" t="s">
        <v>54</v>
      </c>
      <c r="S6" s="33"/>
      <c r="T6" s="92" t="s">
        <v>61</v>
      </c>
    </row>
    <row r="7" spans="2:20" ht="51" customHeight="1">
      <c r="B7" s="35" t="s">
        <v>13</v>
      </c>
      <c r="C7" s="68" t="s">
        <v>50</v>
      </c>
      <c r="D7" s="68" t="s">
        <v>51</v>
      </c>
      <c r="E7" s="68" t="s">
        <v>52</v>
      </c>
      <c r="F7" s="68" t="s">
        <v>53</v>
      </c>
      <c r="G7" s="67" t="s">
        <v>54</v>
      </c>
      <c r="H7" s="68" t="s">
        <v>55</v>
      </c>
      <c r="I7" s="68" t="s">
        <v>56</v>
      </c>
      <c r="J7" s="67" t="s">
        <v>57</v>
      </c>
      <c r="K7" s="108"/>
      <c r="L7" s="33"/>
      <c r="M7" s="92"/>
      <c r="N7" s="92"/>
      <c r="O7" s="33"/>
      <c r="P7" s="94"/>
      <c r="Q7" s="96"/>
      <c r="R7" s="98"/>
      <c r="S7" s="33"/>
      <c r="T7" s="92"/>
    </row>
    <row r="8" spans="2:20" s="37" customFormat="1" ht="16" customHeight="1">
      <c r="B8" s="36" t="s">
        <v>46</v>
      </c>
    </row>
    <row r="9" spans="2:20" s="37" customFormat="1" ht="16" customHeight="1">
      <c r="B9" s="38" t="s">
        <v>44</v>
      </c>
      <c r="C9" s="51">
        <v>3347</v>
      </c>
      <c r="D9" s="51">
        <v>7448</v>
      </c>
      <c r="E9" s="51">
        <v>5935</v>
      </c>
      <c r="F9" s="51">
        <v>2312</v>
      </c>
      <c r="G9" s="53">
        <f>SUM(C9:F9)</f>
        <v>19042</v>
      </c>
      <c r="H9" s="51">
        <v>700</v>
      </c>
      <c r="I9" s="51">
        <v>0</v>
      </c>
      <c r="J9" s="53">
        <f>SUM(H9:I9)</f>
        <v>700</v>
      </c>
      <c r="K9" s="41">
        <f>SUM(G9,J9)</f>
        <v>19742</v>
      </c>
      <c r="M9" s="54">
        <v>19742</v>
      </c>
      <c r="N9" s="54">
        <f>M9-K9</f>
        <v>0</v>
      </c>
      <c r="P9" s="51">
        <v>0</v>
      </c>
      <c r="Q9" s="51">
        <v>19042</v>
      </c>
      <c r="R9" s="41">
        <f>SUM(P9:Q9)</f>
        <v>19042</v>
      </c>
      <c r="T9" s="57" t="str">
        <f>IF(R9=G9, "PASS", "FAIL")</f>
        <v>PASS</v>
      </c>
    </row>
    <row r="10" spans="2:20" s="37" customFormat="1" ht="16" customHeight="1">
      <c r="B10" s="38" t="s">
        <v>83</v>
      </c>
      <c r="C10" s="40"/>
      <c r="D10" s="40"/>
      <c r="E10" s="40"/>
      <c r="F10" s="40"/>
      <c r="G10" s="40"/>
      <c r="H10" s="40"/>
      <c r="I10" s="40"/>
      <c r="J10" s="40"/>
      <c r="K10" s="40"/>
      <c r="M10" s="55"/>
      <c r="N10" s="56"/>
      <c r="P10" s="40"/>
      <c r="Q10" s="40"/>
      <c r="R10" s="39"/>
      <c r="T10" s="60"/>
    </row>
    <row r="11" spans="2:20" s="37" customFormat="1" ht="16" customHeight="1">
      <c r="B11" s="38" t="s">
        <v>79</v>
      </c>
      <c r="C11" s="51">
        <v>-86</v>
      </c>
      <c r="D11" s="51">
        <v>-189</v>
      </c>
      <c r="E11" s="51">
        <v>-153</v>
      </c>
      <c r="F11" s="51">
        <v>-60</v>
      </c>
      <c r="G11" s="53">
        <f>SUM(C11:F11)</f>
        <v>-488</v>
      </c>
      <c r="H11" s="51">
        <v>-18</v>
      </c>
      <c r="I11" s="51">
        <v>0</v>
      </c>
      <c r="J11" s="53">
        <f>SUM(H11:I11)</f>
        <v>-18</v>
      </c>
      <c r="K11" s="41">
        <f>SUM(G11,J11)</f>
        <v>-506</v>
      </c>
      <c r="M11" s="54">
        <v>-506</v>
      </c>
      <c r="N11" s="54">
        <f>M11-K11</f>
        <v>0</v>
      </c>
      <c r="P11" s="51">
        <v>0</v>
      </c>
      <c r="Q11" s="51">
        <v>-488</v>
      </c>
      <c r="R11" s="41">
        <f>SUM(P11:Q11)</f>
        <v>-488</v>
      </c>
      <c r="T11" s="57" t="str">
        <f>IF(R11=G11, "PASS", "FAIL")</f>
        <v>PASS</v>
      </c>
    </row>
    <row r="12" spans="2:20" s="37" customFormat="1" ht="16" customHeight="1">
      <c r="B12" s="38" t="s">
        <v>80</v>
      </c>
      <c r="C12" s="51">
        <v>46213</v>
      </c>
      <c r="D12" s="51">
        <v>165324</v>
      </c>
      <c r="E12" s="51">
        <v>139970</v>
      </c>
      <c r="F12" s="51">
        <v>44182</v>
      </c>
      <c r="G12" s="53">
        <f>SUM(C12:F12)</f>
        <v>395689</v>
      </c>
      <c r="H12" s="51">
        <v>13255</v>
      </c>
      <c r="I12" s="51">
        <v>361</v>
      </c>
      <c r="J12" s="53">
        <f>SUM(H12:I12)</f>
        <v>13616</v>
      </c>
      <c r="K12" s="41">
        <f>SUM(G12,J12)</f>
        <v>409305</v>
      </c>
      <c r="M12" s="54">
        <f>M13-SUM(M9,M11)</f>
        <v>409305</v>
      </c>
      <c r="N12" s="54">
        <f>M12-K12</f>
        <v>0</v>
      </c>
      <c r="P12" s="51">
        <v>250604</v>
      </c>
      <c r="Q12" s="51">
        <v>145085</v>
      </c>
      <c r="R12" s="41">
        <f>SUM(P12:Q12)</f>
        <v>395689</v>
      </c>
      <c r="T12" s="57" t="str">
        <f>IF(R12=G12, "PASS", "FAIL")</f>
        <v>PASS</v>
      </c>
    </row>
    <row r="13" spans="2:20" s="37" customFormat="1" ht="16" customHeight="1">
      <c r="B13" s="42" t="s">
        <v>6</v>
      </c>
      <c r="C13" s="41">
        <f t="shared" ref="C13:K13" si="0">SUM(C9,C11:C12)</f>
        <v>49474</v>
      </c>
      <c r="D13" s="41">
        <f t="shared" si="0"/>
        <v>172583</v>
      </c>
      <c r="E13" s="41">
        <f t="shared" si="0"/>
        <v>145752</v>
      </c>
      <c r="F13" s="41">
        <f t="shared" si="0"/>
        <v>46434</v>
      </c>
      <c r="G13" s="41">
        <f t="shared" si="0"/>
        <v>414243</v>
      </c>
      <c r="H13" s="41">
        <f t="shared" si="0"/>
        <v>13937</v>
      </c>
      <c r="I13" s="41">
        <f t="shared" si="0"/>
        <v>361</v>
      </c>
      <c r="J13" s="41">
        <f t="shared" si="0"/>
        <v>14298</v>
      </c>
      <c r="K13" s="41">
        <f t="shared" si="0"/>
        <v>428541</v>
      </c>
      <c r="M13" s="45">
        <v>428541</v>
      </c>
      <c r="N13" s="45">
        <f>M13-K13</f>
        <v>0</v>
      </c>
      <c r="P13" s="41">
        <f>SUM(P9,P11:P12)</f>
        <v>250604</v>
      </c>
      <c r="Q13" s="41">
        <f>SUM(Q9,Q11:Q12)</f>
        <v>163639</v>
      </c>
      <c r="R13" s="41">
        <f>SUM(R9,R11:R12)</f>
        <v>414243</v>
      </c>
    </row>
    <row r="14" spans="2:20" s="37" customFormat="1" ht="12.75" customHeight="1"/>
    <row r="15" spans="2:20" s="37" customFormat="1" ht="16" customHeight="1">
      <c r="B15" s="42" t="s">
        <v>81</v>
      </c>
      <c r="C15" s="41">
        <f t="shared" ref="C15:K15" si="1">C13+C18</f>
        <v>49474</v>
      </c>
      <c r="D15" s="41">
        <f t="shared" si="1"/>
        <v>172583</v>
      </c>
      <c r="E15" s="41">
        <f t="shared" si="1"/>
        <v>145752</v>
      </c>
      <c r="F15" s="41">
        <f t="shared" si="1"/>
        <v>46434</v>
      </c>
      <c r="G15" s="41">
        <f t="shared" si="1"/>
        <v>414243</v>
      </c>
      <c r="H15" s="41">
        <f t="shared" si="1"/>
        <v>13937</v>
      </c>
      <c r="I15" s="41">
        <f t="shared" si="1"/>
        <v>361</v>
      </c>
      <c r="J15" s="41">
        <f t="shared" si="1"/>
        <v>14298</v>
      </c>
      <c r="K15" s="41">
        <f t="shared" si="1"/>
        <v>428541</v>
      </c>
      <c r="P15" s="41">
        <f>P13+P18</f>
        <v>250604</v>
      </c>
      <c r="Q15" s="41">
        <f>Q13+Q18</f>
        <v>163639</v>
      </c>
      <c r="R15" s="41">
        <f>R13+R18</f>
        <v>414243</v>
      </c>
    </row>
    <row r="16" spans="2:20" s="37" customFormat="1" ht="12.75" customHeight="1"/>
    <row r="17" spans="2:22" s="37" customFormat="1" ht="16" customHeight="1">
      <c r="B17" s="36" t="s">
        <v>45</v>
      </c>
    </row>
    <row r="18" spans="2:22" s="37" customFormat="1" ht="16" customHeight="1">
      <c r="B18" s="38" t="s">
        <v>76</v>
      </c>
      <c r="C18" s="51">
        <v>0</v>
      </c>
      <c r="D18" s="51">
        <v>0</v>
      </c>
      <c r="E18" s="51">
        <v>0</v>
      </c>
      <c r="F18" s="51">
        <v>0</v>
      </c>
      <c r="G18" s="53">
        <f>SUM(C18:F18)</f>
        <v>0</v>
      </c>
      <c r="H18" s="51">
        <v>0</v>
      </c>
      <c r="I18" s="51">
        <v>0</v>
      </c>
      <c r="J18" s="53">
        <f>SUM(H18:I18)</f>
        <v>0</v>
      </c>
      <c r="K18" s="41">
        <f>SUM(G18,J18)</f>
        <v>0</v>
      </c>
      <c r="M18" s="54">
        <v>0</v>
      </c>
      <c r="N18" s="54">
        <f>M18-K18</f>
        <v>0</v>
      </c>
      <c r="P18" s="51">
        <v>0</v>
      </c>
      <c r="Q18" s="51">
        <v>0</v>
      </c>
      <c r="R18" s="41">
        <f>SUM(P18:Q18)</f>
        <v>0</v>
      </c>
      <c r="T18" s="57" t="str">
        <f>IF(R18=G18, "PASS", "FAIL")</f>
        <v>PASS</v>
      </c>
    </row>
    <row r="19" spans="2:22" s="37" customFormat="1" ht="16" customHeight="1">
      <c r="B19" s="65" t="s">
        <v>77</v>
      </c>
      <c r="C19" s="40"/>
      <c r="D19" s="40"/>
      <c r="E19" s="40"/>
      <c r="F19" s="40"/>
      <c r="G19" s="40"/>
      <c r="H19" s="40"/>
      <c r="I19" s="40"/>
      <c r="J19" s="40"/>
      <c r="K19" s="39"/>
      <c r="M19" s="55"/>
      <c r="N19" s="55"/>
      <c r="P19" s="40"/>
      <c r="Q19" s="40"/>
      <c r="R19" s="39"/>
      <c r="T19" s="61"/>
    </row>
    <row r="20" spans="2:22" s="37" customFormat="1" ht="16" customHeight="1">
      <c r="B20" s="38" t="s">
        <v>70</v>
      </c>
      <c r="C20" s="51">
        <v>0</v>
      </c>
      <c r="D20" s="51">
        <v>0</v>
      </c>
      <c r="E20" s="51">
        <v>0</v>
      </c>
      <c r="F20" s="51">
        <v>0</v>
      </c>
      <c r="G20" s="53">
        <f>SUM(C20:F20)</f>
        <v>0</v>
      </c>
      <c r="H20" s="51">
        <v>0</v>
      </c>
      <c r="I20" s="51">
        <v>0</v>
      </c>
      <c r="J20" s="53">
        <f>SUM(H20:I20)</f>
        <v>0</v>
      </c>
      <c r="K20" s="41">
        <f>SUM(G20,J20)</f>
        <v>0</v>
      </c>
      <c r="M20" s="54">
        <v>0</v>
      </c>
      <c r="N20" s="54">
        <f>M20-K20</f>
        <v>0</v>
      </c>
      <c r="P20" s="51">
        <v>0</v>
      </c>
      <c r="Q20" s="51">
        <v>0</v>
      </c>
      <c r="R20" s="41">
        <f>SUM(P20:Q20)</f>
        <v>0</v>
      </c>
      <c r="T20" s="57" t="str">
        <f>IF(R20=G20, "PASS", "FAIL")</f>
        <v>PASS</v>
      </c>
    </row>
    <row r="21" spans="2:22" s="37" customFormat="1" ht="16" customHeight="1">
      <c r="B21" s="38" t="s">
        <v>82</v>
      </c>
      <c r="C21" s="51">
        <v>-23251</v>
      </c>
      <c r="D21" s="51">
        <v>-13433</v>
      </c>
      <c r="E21" s="51">
        <v>-11775</v>
      </c>
      <c r="F21" s="51">
        <v>-1601</v>
      </c>
      <c r="G21" s="53">
        <f>SUM(C21:F21)</f>
        <v>-50060</v>
      </c>
      <c r="H21" s="51">
        <v>-3448</v>
      </c>
      <c r="I21" s="51">
        <v>0</v>
      </c>
      <c r="J21" s="53">
        <f>SUM(H21:I21)</f>
        <v>-3448</v>
      </c>
      <c r="K21" s="41">
        <f>SUM(G21,J21)</f>
        <v>-53508</v>
      </c>
      <c r="M21" s="54">
        <f>M22-M18-M20</f>
        <v>-53508</v>
      </c>
      <c r="N21" s="54">
        <f>M21-K21</f>
        <v>0</v>
      </c>
      <c r="P21" s="51">
        <v>-14617</v>
      </c>
      <c r="Q21" s="51">
        <v>-35443</v>
      </c>
      <c r="R21" s="41">
        <f>SUM(P21:Q21)</f>
        <v>-50060</v>
      </c>
      <c r="T21" s="57" t="str">
        <f>IF(R21=G21, "PASS", "FAIL")</f>
        <v>PASS</v>
      </c>
    </row>
    <row r="22" spans="2:22" s="37" customFormat="1" ht="16" customHeight="1">
      <c r="B22" s="42" t="s">
        <v>9</v>
      </c>
      <c r="C22" s="41">
        <f t="shared" ref="C22:K22" si="2">SUM(C18,C20:C21)</f>
        <v>-23251</v>
      </c>
      <c r="D22" s="41">
        <f t="shared" si="2"/>
        <v>-13433</v>
      </c>
      <c r="E22" s="41">
        <f t="shared" si="2"/>
        <v>-11775</v>
      </c>
      <c r="F22" s="41">
        <f t="shared" si="2"/>
        <v>-1601</v>
      </c>
      <c r="G22" s="41">
        <f t="shared" si="2"/>
        <v>-50060</v>
      </c>
      <c r="H22" s="41">
        <f t="shared" si="2"/>
        <v>-3448</v>
      </c>
      <c r="I22" s="41">
        <f t="shared" si="2"/>
        <v>0</v>
      </c>
      <c r="J22" s="41">
        <f t="shared" si="2"/>
        <v>-3448</v>
      </c>
      <c r="K22" s="41">
        <f t="shared" si="2"/>
        <v>-53508</v>
      </c>
      <c r="M22" s="45">
        <v>-53508</v>
      </c>
      <c r="N22" s="45">
        <f>M22-K22</f>
        <v>0</v>
      </c>
      <c r="P22" s="41">
        <f>SUM(P18,P20:P21)</f>
        <v>-14617</v>
      </c>
      <c r="Q22" s="41">
        <f>SUM(Q18,Q20:Q21)</f>
        <v>-35443</v>
      </c>
      <c r="R22" s="41">
        <f>SUM(R18,R20:R21)</f>
        <v>-50060</v>
      </c>
    </row>
    <row r="23" spans="2:22" s="37" customFormat="1" ht="12.75" customHeight="1"/>
    <row r="24" spans="2:22" s="37" customFormat="1" ht="16" customHeight="1">
      <c r="B24" s="42" t="s">
        <v>78</v>
      </c>
      <c r="C24" s="41">
        <f t="shared" ref="C24:K24" si="3">C22-C18</f>
        <v>-23251</v>
      </c>
      <c r="D24" s="41">
        <f t="shared" si="3"/>
        <v>-13433</v>
      </c>
      <c r="E24" s="41">
        <f t="shared" si="3"/>
        <v>-11775</v>
      </c>
      <c r="F24" s="41">
        <f t="shared" si="3"/>
        <v>-1601</v>
      </c>
      <c r="G24" s="41">
        <f t="shared" si="3"/>
        <v>-50060</v>
      </c>
      <c r="H24" s="41">
        <f t="shared" si="3"/>
        <v>-3448</v>
      </c>
      <c r="I24" s="41">
        <f t="shared" si="3"/>
        <v>0</v>
      </c>
      <c r="J24" s="41">
        <f t="shared" si="3"/>
        <v>-3448</v>
      </c>
      <c r="K24" s="41">
        <f t="shared" si="3"/>
        <v>-53508</v>
      </c>
      <c r="P24" s="41">
        <f>P22-P18</f>
        <v>-14617</v>
      </c>
      <c r="Q24" s="41">
        <f>Q22-Q18</f>
        <v>-35443</v>
      </c>
      <c r="R24" s="41">
        <f>R22-R18</f>
        <v>-50060</v>
      </c>
    </row>
    <row r="25" spans="2:22" s="37" customFormat="1" ht="12.75" customHeight="1"/>
    <row r="26" spans="2:22" s="37" customFormat="1" ht="16" customHeight="1">
      <c r="B26" s="43" t="s">
        <v>7</v>
      </c>
      <c r="C26" s="44">
        <f t="shared" ref="C26:K26" si="4">C13+C22</f>
        <v>26223</v>
      </c>
      <c r="D26" s="44">
        <f t="shared" si="4"/>
        <v>159150</v>
      </c>
      <c r="E26" s="44">
        <f t="shared" si="4"/>
        <v>133977</v>
      </c>
      <c r="F26" s="44">
        <f t="shared" si="4"/>
        <v>44833</v>
      </c>
      <c r="G26" s="44">
        <f t="shared" si="4"/>
        <v>364183</v>
      </c>
      <c r="H26" s="44">
        <f t="shared" si="4"/>
        <v>10489</v>
      </c>
      <c r="I26" s="44">
        <f t="shared" si="4"/>
        <v>361</v>
      </c>
      <c r="J26" s="44">
        <f t="shared" si="4"/>
        <v>10850</v>
      </c>
      <c r="K26" s="44">
        <f t="shared" si="4"/>
        <v>375033</v>
      </c>
      <c r="M26" s="45">
        <v>375033</v>
      </c>
      <c r="N26" s="45">
        <f>M26-K26</f>
        <v>0</v>
      </c>
      <c r="P26" s="44">
        <f>P13+P22</f>
        <v>235987</v>
      </c>
      <c r="Q26" s="44">
        <f>Q13+Q22</f>
        <v>128196</v>
      </c>
      <c r="R26" s="44">
        <f>R13+R22</f>
        <v>364183</v>
      </c>
    </row>
    <row r="27" spans="2:22" s="37" customFormat="1" ht="12.75" customHeight="1"/>
    <row r="28" spans="2:22" s="37" customFormat="1" ht="16" customHeight="1">
      <c r="B28" s="34" t="s">
        <v>58</v>
      </c>
    </row>
    <row r="29" spans="2:22" s="37" customFormat="1" ht="16" customHeight="1">
      <c r="B29" s="46" t="s">
        <v>90</v>
      </c>
      <c r="C29" s="47">
        <v>34397</v>
      </c>
      <c r="D29" s="47">
        <v>166317</v>
      </c>
      <c r="E29" s="47">
        <v>141545</v>
      </c>
      <c r="F29" s="47">
        <v>49060</v>
      </c>
      <c r="G29" s="47">
        <v>391319</v>
      </c>
      <c r="H29" s="47">
        <v>13443</v>
      </c>
      <c r="I29" s="47">
        <v>391</v>
      </c>
      <c r="J29" s="47">
        <v>13834</v>
      </c>
      <c r="K29" s="47">
        <v>405153</v>
      </c>
      <c r="P29" s="47">
        <v>225132</v>
      </c>
      <c r="Q29" s="47">
        <v>166187</v>
      </c>
      <c r="R29" s="47">
        <v>391319</v>
      </c>
    </row>
    <row r="30" spans="2:22" s="37" customFormat="1" ht="16" customHeight="1">
      <c r="B30" s="46" t="s">
        <v>91</v>
      </c>
      <c r="C30" s="47">
        <v>-6156</v>
      </c>
      <c r="D30" s="47">
        <v>-14209</v>
      </c>
      <c r="E30" s="47">
        <v>-11344</v>
      </c>
      <c r="F30" s="47">
        <v>-1330</v>
      </c>
      <c r="G30" s="47">
        <v>-33039</v>
      </c>
      <c r="H30" s="47">
        <v>-3146</v>
      </c>
      <c r="I30" s="47">
        <v>0</v>
      </c>
      <c r="J30" s="47">
        <v>-3146</v>
      </c>
      <c r="K30" s="47">
        <v>-36185</v>
      </c>
      <c r="P30" s="47">
        <v>-11911</v>
      </c>
      <c r="Q30" s="47">
        <v>-21128</v>
      </c>
      <c r="R30" s="47">
        <v>-33039</v>
      </c>
    </row>
    <row r="31" spans="2:22" s="37" customFormat="1" ht="16" customHeight="1">
      <c r="B31" s="46" t="s">
        <v>92</v>
      </c>
      <c r="C31" s="47">
        <v>28241</v>
      </c>
      <c r="D31" s="47">
        <v>152108</v>
      </c>
      <c r="E31" s="47">
        <v>130201</v>
      </c>
      <c r="F31" s="47">
        <v>47730</v>
      </c>
      <c r="G31" s="47">
        <v>358280</v>
      </c>
      <c r="H31" s="47">
        <v>10297</v>
      </c>
      <c r="I31" s="47">
        <v>391</v>
      </c>
      <c r="J31" s="47">
        <v>10688</v>
      </c>
      <c r="K31" s="47">
        <v>368968</v>
      </c>
      <c r="P31" s="47">
        <v>213221</v>
      </c>
      <c r="Q31" s="47">
        <v>145059</v>
      </c>
      <c r="R31" s="47">
        <v>358280</v>
      </c>
    </row>
    <row r="32" spans="2:22" s="1" customFormat="1" ht="12.75" customHeight="1">
      <c r="B32" s="16"/>
      <c r="C32" s="31">
        <v>2</v>
      </c>
      <c r="D32" s="31">
        <f t="shared" ref="D32:K32" si="5">C32+1</f>
        <v>3</v>
      </c>
      <c r="E32" s="31">
        <f t="shared" si="5"/>
        <v>4</v>
      </c>
      <c r="F32" s="31">
        <f t="shared" si="5"/>
        <v>5</v>
      </c>
      <c r="G32" s="31">
        <f t="shared" si="5"/>
        <v>6</v>
      </c>
      <c r="H32" s="31">
        <f t="shared" si="5"/>
        <v>7</v>
      </c>
      <c r="I32" s="31">
        <f t="shared" si="5"/>
        <v>8</v>
      </c>
      <c r="J32" s="31">
        <f t="shared" si="5"/>
        <v>9</v>
      </c>
      <c r="K32" s="31">
        <f t="shared" si="5"/>
        <v>10</v>
      </c>
      <c r="L32" s="17"/>
      <c r="M32" s="18"/>
      <c r="N32" s="19"/>
      <c r="O32" s="17"/>
      <c r="P32" s="31">
        <v>12</v>
      </c>
      <c r="Q32" s="31">
        <f>P32+1</f>
        <v>13</v>
      </c>
      <c r="R32" s="31">
        <f>Q32+1</f>
        <v>14</v>
      </c>
      <c r="S32" s="17"/>
      <c r="T32" s="20"/>
      <c r="U32" s="21"/>
      <c r="V32" s="21"/>
    </row>
    <row r="33" spans="2:19" s="1" customFormat="1" ht="18" customHeight="1">
      <c r="B33" s="22" t="s">
        <v>69</v>
      </c>
      <c r="C33" s="23"/>
      <c r="D33" s="23"/>
      <c r="E33" s="23"/>
      <c r="F33" s="23"/>
      <c r="G33" s="23"/>
      <c r="H33" s="23"/>
      <c r="I33" s="23"/>
      <c r="J33" s="23"/>
      <c r="K33" s="23"/>
      <c r="L33" s="23"/>
      <c r="O33" s="23"/>
      <c r="P33" s="23"/>
      <c r="Q33" s="23"/>
      <c r="R33" s="23"/>
      <c r="S33" s="23"/>
    </row>
    <row r="34" spans="2:19" s="1" customFormat="1" ht="6" customHeight="1">
      <c r="B34" s="24"/>
      <c r="C34" s="23"/>
      <c r="D34" s="23"/>
      <c r="E34" s="23"/>
      <c r="F34" s="23"/>
      <c r="G34" s="23"/>
      <c r="H34" s="23"/>
      <c r="I34" s="23"/>
      <c r="J34" s="23"/>
      <c r="K34" s="23"/>
      <c r="L34" s="23"/>
      <c r="M34" s="23"/>
      <c r="N34" s="29"/>
      <c r="O34" s="12"/>
    </row>
    <row r="35" spans="2:19" s="1" customFormat="1" ht="16" customHeight="1">
      <c r="B35" s="27" t="s">
        <v>71</v>
      </c>
      <c r="C35" s="28"/>
      <c r="D35" s="23"/>
      <c r="E35" s="23"/>
      <c r="F35" s="23"/>
      <c r="G35" s="23"/>
      <c r="H35" s="23"/>
      <c r="I35" s="23"/>
      <c r="J35" s="23"/>
      <c r="K35" s="23"/>
      <c r="L35" s="23"/>
      <c r="M35" s="26"/>
      <c r="N35" s="23"/>
      <c r="O35" s="23"/>
    </row>
    <row r="36" spans="2:19" s="37" customFormat="1" ht="16" customHeight="1">
      <c r="B36" s="38" t="s">
        <v>71</v>
      </c>
      <c r="C36" s="51">
        <v>0</v>
      </c>
      <c r="D36" s="51">
        <v>6096</v>
      </c>
      <c r="E36" s="51">
        <v>0</v>
      </c>
      <c r="F36" s="40"/>
      <c r="G36" s="40"/>
      <c r="H36" s="40"/>
      <c r="I36" s="40"/>
      <c r="J36" s="40"/>
      <c r="K36" s="40"/>
      <c r="M36" s="57" t="s">
        <v>142</v>
      </c>
    </row>
    <row r="37" spans="2:19" s="1" customFormat="1" ht="6" customHeight="1">
      <c r="B37" s="24"/>
      <c r="C37" s="23"/>
      <c r="D37" s="23"/>
      <c r="E37" s="23"/>
      <c r="F37" s="23"/>
      <c r="G37" s="23"/>
      <c r="H37" s="23"/>
      <c r="I37" s="23"/>
      <c r="J37" s="23"/>
      <c r="K37" s="23"/>
      <c r="L37" s="23"/>
      <c r="M37" s="23"/>
      <c r="N37" s="29"/>
      <c r="O37" s="12"/>
    </row>
    <row r="38" spans="2:19" s="1" customFormat="1" ht="16" customHeight="1">
      <c r="B38" s="27" t="s">
        <v>84</v>
      </c>
      <c r="C38" s="28"/>
      <c r="D38" s="23"/>
      <c r="E38" s="23"/>
      <c r="F38" s="23"/>
      <c r="G38" s="23"/>
      <c r="H38" s="23"/>
      <c r="I38" s="23"/>
      <c r="J38" s="23"/>
      <c r="K38" s="23"/>
      <c r="L38" s="23"/>
      <c r="M38" s="26"/>
      <c r="N38" s="23"/>
      <c r="O38" s="23"/>
    </row>
    <row r="39" spans="2:19" s="37" customFormat="1" ht="16" customHeight="1">
      <c r="B39" s="38" t="s">
        <v>85</v>
      </c>
      <c r="C39" s="51">
        <v>5055</v>
      </c>
      <c r="D39" s="51">
        <v>92478</v>
      </c>
      <c r="E39" s="51">
        <v>84869</v>
      </c>
      <c r="F39" s="51">
        <v>17687</v>
      </c>
      <c r="G39" s="53">
        <f t="shared" ref="G39:G44" si="6">SUM(C39:F39)</f>
        <v>200089</v>
      </c>
      <c r="H39" s="51">
        <v>213</v>
      </c>
      <c r="I39" s="51">
        <v>3</v>
      </c>
      <c r="J39" s="53">
        <f>SUM(H39:I39)</f>
        <v>216</v>
      </c>
      <c r="K39" s="41">
        <f>G39+J39</f>
        <v>200305</v>
      </c>
      <c r="M39" s="54">
        <v>200305</v>
      </c>
      <c r="N39" s="54">
        <f>M39-K39</f>
        <v>0</v>
      </c>
    </row>
    <row r="40" spans="2:19" s="37" customFormat="1" ht="16" customHeight="1">
      <c r="B40" s="38" t="s">
        <v>88</v>
      </c>
      <c r="C40" s="51">
        <v>19919</v>
      </c>
      <c r="D40" s="51">
        <v>32145</v>
      </c>
      <c r="E40" s="51">
        <v>15651</v>
      </c>
      <c r="F40" s="51">
        <v>9162</v>
      </c>
      <c r="G40" s="53">
        <f t="shared" si="6"/>
        <v>76877</v>
      </c>
      <c r="H40" s="51">
        <v>8187</v>
      </c>
      <c r="I40" s="51">
        <v>10</v>
      </c>
      <c r="J40" s="53">
        <f>SUM(H40:I40)</f>
        <v>8197</v>
      </c>
      <c r="K40" s="41">
        <f>G40+J40</f>
        <v>85074</v>
      </c>
      <c r="M40" s="54">
        <v>85074</v>
      </c>
      <c r="N40" s="54">
        <f>M40-K40</f>
        <v>0</v>
      </c>
    </row>
    <row r="41" spans="2:19" s="37" customFormat="1" ht="16" customHeight="1">
      <c r="B41" s="38" t="s">
        <v>86</v>
      </c>
      <c r="C41" s="51">
        <v>0</v>
      </c>
      <c r="D41" s="51">
        <v>541</v>
      </c>
      <c r="E41" s="51">
        <v>1181</v>
      </c>
      <c r="F41" s="51">
        <v>5468</v>
      </c>
      <c r="G41" s="53">
        <f t="shared" si="6"/>
        <v>7190</v>
      </c>
      <c r="H41" s="40"/>
      <c r="I41" s="40"/>
      <c r="J41" s="40"/>
      <c r="K41" s="41">
        <f>G41</f>
        <v>7190</v>
      </c>
    </row>
    <row r="42" spans="2:19" s="37" customFormat="1" ht="16" customHeight="1">
      <c r="B42" s="38" t="s">
        <v>62</v>
      </c>
      <c r="C42" s="51">
        <v>948</v>
      </c>
      <c r="D42" s="51">
        <v>7851</v>
      </c>
      <c r="E42" s="51">
        <v>2367</v>
      </c>
      <c r="F42" s="51">
        <v>303</v>
      </c>
      <c r="G42" s="53">
        <f t="shared" si="6"/>
        <v>11469</v>
      </c>
      <c r="H42" s="40"/>
      <c r="I42" s="40"/>
      <c r="J42" s="40"/>
      <c r="K42" s="41">
        <f>G42</f>
        <v>11469</v>
      </c>
    </row>
    <row r="43" spans="2:19" s="37" customFormat="1" ht="16" customHeight="1">
      <c r="B43" s="38" t="s">
        <v>63</v>
      </c>
      <c r="C43" s="51">
        <v>0</v>
      </c>
      <c r="D43" s="51">
        <v>4</v>
      </c>
      <c r="E43" s="51">
        <v>1</v>
      </c>
      <c r="F43" s="51">
        <v>35072</v>
      </c>
      <c r="G43" s="53">
        <f t="shared" si="6"/>
        <v>35077</v>
      </c>
      <c r="H43" s="40"/>
      <c r="I43" s="40"/>
      <c r="J43" s="40"/>
      <c r="K43" s="41">
        <f>G43</f>
        <v>35077</v>
      </c>
      <c r="M43" s="30" t="str">
        <f>IF(OR(SUM(C43:E43)&gt;P13, F43&gt;F13), "FAIL", "PASS")</f>
        <v>PASS</v>
      </c>
      <c r="N43" s="25"/>
    </row>
    <row r="44" spans="2:19" s="37" customFormat="1" ht="16" customHeight="1">
      <c r="B44" s="38" t="s">
        <v>64</v>
      </c>
      <c r="C44" s="51">
        <v>0</v>
      </c>
      <c r="D44" s="51">
        <v>362</v>
      </c>
      <c r="E44" s="51">
        <v>251</v>
      </c>
      <c r="F44" s="51">
        <v>11</v>
      </c>
      <c r="G44" s="53">
        <f t="shared" si="6"/>
        <v>624</v>
      </c>
      <c r="H44" s="40"/>
      <c r="I44" s="40"/>
      <c r="J44" s="40"/>
      <c r="K44" s="41">
        <f>G44</f>
        <v>624</v>
      </c>
      <c r="M44" s="62"/>
    </row>
    <row r="45" spans="2:19" s="1" customFormat="1" ht="6" customHeight="1">
      <c r="B45" s="24"/>
      <c r="C45" s="23"/>
      <c r="D45" s="23"/>
      <c r="E45" s="23"/>
      <c r="F45" s="23"/>
      <c r="G45" s="23"/>
      <c r="H45" s="23"/>
      <c r="I45" s="23"/>
      <c r="J45" s="23"/>
      <c r="K45" s="23"/>
      <c r="L45" s="23"/>
      <c r="M45" s="23"/>
      <c r="N45" s="29"/>
      <c r="O45" s="12"/>
    </row>
    <row r="46" spans="2:19" s="1" customFormat="1" ht="16" customHeight="1">
      <c r="B46" s="27" t="s">
        <v>45</v>
      </c>
      <c r="C46" s="28"/>
      <c r="D46" s="23"/>
      <c r="E46" s="23"/>
      <c r="F46" s="23"/>
      <c r="G46" s="23"/>
      <c r="H46" s="23"/>
      <c r="I46" s="23"/>
      <c r="J46" s="23"/>
      <c r="K46" s="23"/>
      <c r="L46" s="23"/>
      <c r="M46" s="26"/>
      <c r="N46" s="23"/>
      <c r="O46" s="23"/>
    </row>
    <row r="47" spans="2:19" s="37" customFormat="1" ht="16" customHeight="1">
      <c r="B47" s="38" t="s">
        <v>62</v>
      </c>
      <c r="C47" s="51">
        <v>-12</v>
      </c>
      <c r="D47" s="51">
        <v>-1184</v>
      </c>
      <c r="E47" s="51">
        <v>-1335</v>
      </c>
      <c r="F47" s="51">
        <v>-48</v>
      </c>
      <c r="G47" s="53">
        <f>SUM(C47:F47)</f>
        <v>-2579</v>
      </c>
      <c r="H47" s="40"/>
      <c r="I47" s="40"/>
      <c r="J47" s="40"/>
      <c r="K47" s="41">
        <f>G47</f>
        <v>-2579</v>
      </c>
      <c r="M47" s="30" t="s">
        <v>142</v>
      </c>
      <c r="N47" s="25"/>
    </row>
    <row r="48" spans="2:19" s="1" customFormat="1" ht="6" customHeight="1">
      <c r="B48" s="24"/>
      <c r="C48" s="23"/>
      <c r="D48" s="23"/>
      <c r="E48" s="23"/>
      <c r="F48" s="23"/>
      <c r="G48" s="23"/>
      <c r="H48" s="23"/>
      <c r="I48" s="23"/>
      <c r="J48" s="23"/>
      <c r="K48" s="23"/>
      <c r="L48" s="23"/>
      <c r="M48" s="23"/>
      <c r="N48" s="29"/>
      <c r="O48" s="12"/>
    </row>
    <row r="49" spans="2:20" s="1" customFormat="1" ht="16" customHeight="1">
      <c r="B49" s="27" t="s">
        <v>65</v>
      </c>
      <c r="C49" s="28"/>
      <c r="D49" s="23"/>
      <c r="E49" s="23"/>
      <c r="F49" s="23"/>
      <c r="G49" s="23"/>
      <c r="H49" s="23"/>
      <c r="I49" s="23"/>
      <c r="J49" s="23"/>
      <c r="K49" s="23"/>
      <c r="L49" s="23"/>
      <c r="M49" s="26"/>
      <c r="N49" s="23"/>
      <c r="O49" s="23"/>
    </row>
    <row r="50" spans="2:20" s="37" customFormat="1" ht="16" customHeight="1">
      <c r="B50" s="38" t="s">
        <v>66</v>
      </c>
      <c r="C50" s="51">
        <v>0</v>
      </c>
      <c r="D50" s="51">
        <v>3261</v>
      </c>
      <c r="E50" s="51">
        <v>2699</v>
      </c>
      <c r="F50" s="51">
        <v>112</v>
      </c>
      <c r="G50" s="53">
        <f>SUM(C50:F50)</f>
        <v>6072</v>
      </c>
      <c r="H50" s="40"/>
      <c r="I50" s="40"/>
      <c r="J50" s="40"/>
      <c r="K50" s="41">
        <f>G50</f>
        <v>6072</v>
      </c>
      <c r="M50" s="30" t="str">
        <f>IF(AND(G44&gt;0, G50=0), "FAIL", "PASS")</f>
        <v>PASS</v>
      </c>
    </row>
    <row r="51" spans="2:20" s="37" customFormat="1" ht="16" customHeight="1">
      <c r="B51" s="46" t="s">
        <v>72</v>
      </c>
      <c r="C51" s="63" t="e">
        <f>(C44*1000)/C50</f>
        <v>#DIV/0!</v>
      </c>
      <c r="D51" s="63">
        <f>(D44*1000)/D50</f>
        <v>111.00889297761422</v>
      </c>
      <c r="E51" s="63">
        <f>(E44*1000)/E50</f>
        <v>92.997406446832159</v>
      </c>
      <c r="F51" s="63">
        <f>(F44*1000)/F50</f>
        <v>98.214285714285708</v>
      </c>
      <c r="G51" s="64">
        <f>(G44*1000)/G50</f>
        <v>102.76679841897233</v>
      </c>
      <c r="H51" s="40"/>
      <c r="I51" s="40"/>
      <c r="J51" s="40"/>
      <c r="K51" s="66">
        <f>(K44*1000)/K50</f>
        <v>102.76679841897233</v>
      </c>
    </row>
    <row r="52" spans="2:20" s="37" customFormat="1" ht="16" customHeight="1">
      <c r="B52" s="38" t="s">
        <v>67</v>
      </c>
      <c r="C52" s="51">
        <v>292208</v>
      </c>
      <c r="D52" s="51">
        <v>2008050</v>
      </c>
      <c r="E52" s="51">
        <v>234010</v>
      </c>
      <c r="F52" s="51">
        <v>76958</v>
      </c>
      <c r="G52" s="53">
        <f>SUM(C52:F52)</f>
        <v>2611226</v>
      </c>
      <c r="H52" s="40"/>
      <c r="I52" s="40"/>
      <c r="J52" s="40"/>
      <c r="K52" s="41">
        <f>G52</f>
        <v>2611226</v>
      </c>
    </row>
    <row r="53" spans="2:20" s="37" customFormat="1" ht="16" customHeight="1">
      <c r="B53" s="38" t="s">
        <v>87</v>
      </c>
      <c r="C53" s="51">
        <v>4552</v>
      </c>
      <c r="D53" s="51">
        <v>449645</v>
      </c>
      <c r="E53" s="51">
        <v>506847</v>
      </c>
      <c r="F53" s="51">
        <v>18051</v>
      </c>
      <c r="G53" s="53">
        <f>SUM(C53:F53)</f>
        <v>979095</v>
      </c>
      <c r="H53" s="40"/>
      <c r="I53" s="40"/>
      <c r="J53" s="40"/>
      <c r="K53" s="41">
        <f>G53</f>
        <v>979095</v>
      </c>
    </row>
    <row r="54" spans="2:20" s="37" customFormat="1" ht="16" customHeight="1">
      <c r="B54" s="52" t="s">
        <v>68</v>
      </c>
      <c r="C54" s="53">
        <f>SUM(C52:C53)</f>
        <v>296760</v>
      </c>
      <c r="D54" s="53">
        <f>SUM(D52:D53)</f>
        <v>2457695</v>
      </c>
      <c r="E54" s="53">
        <f>SUM(E52:E53)</f>
        <v>740857</v>
      </c>
      <c r="F54" s="53">
        <f>SUM(F52:F53)</f>
        <v>95009</v>
      </c>
      <c r="G54" s="53">
        <f>SUM(G52:G53)</f>
        <v>3590321</v>
      </c>
      <c r="H54" s="40"/>
      <c r="I54" s="40"/>
      <c r="J54" s="40"/>
      <c r="K54" s="41">
        <f>SUM(K52:K53)</f>
        <v>3590321</v>
      </c>
      <c r="M54" s="30" t="str">
        <f>IF(AND(G42&gt;0, G54=0), "FAIL", "PASS")</f>
        <v>PASS</v>
      </c>
    </row>
    <row r="55" spans="2:20" s="37" customFormat="1" ht="16" customHeight="1">
      <c r="B55" s="46" t="s">
        <v>73</v>
      </c>
      <c r="C55" s="63">
        <f>(C42*1000)/C54</f>
        <v>3.194500606550748</v>
      </c>
      <c r="D55" s="63">
        <f>(D42*1000)/D54</f>
        <v>3.1944565944919936</v>
      </c>
      <c r="E55" s="63">
        <f>(E42*1000)/E54</f>
        <v>3.1949485528246342</v>
      </c>
      <c r="F55" s="63">
        <f>(F42*1000)/F54</f>
        <v>3.1891715521687418</v>
      </c>
      <c r="G55" s="64">
        <f>(G42*1000)/G54</f>
        <v>3.1944218915244624</v>
      </c>
      <c r="H55" s="40"/>
      <c r="I55" s="40"/>
      <c r="J55" s="40"/>
      <c r="K55" s="66">
        <f>(K42*1000)/K54</f>
        <v>3.1944218915244624</v>
      </c>
    </row>
    <row r="56" spans="2:20" s="37" customFormat="1" ht="12.75" customHeight="1"/>
    <row r="57" spans="2:20" s="13" customFormat="1" ht="18" customHeight="1">
      <c r="B57" s="14" t="s">
        <v>8</v>
      </c>
      <c r="C57" s="15"/>
      <c r="D57" s="15"/>
      <c r="F57" s="15"/>
      <c r="M57" s="15"/>
      <c r="N57" s="15"/>
      <c r="P57" s="15"/>
      <c r="Q57" s="15"/>
      <c r="T57" s="15"/>
    </row>
    <row r="58" spans="2:20" s="10" customFormat="1" ht="16" customHeight="1">
      <c r="B58" s="91">
        <v>0</v>
      </c>
      <c r="C58" s="91"/>
      <c r="D58" s="91"/>
      <c r="E58" s="91"/>
      <c r="F58" s="91"/>
      <c r="G58" s="91"/>
      <c r="H58" s="91"/>
      <c r="I58" s="91"/>
      <c r="J58" s="91"/>
      <c r="K58" s="91"/>
      <c r="L58" s="48"/>
      <c r="M58" s="49"/>
      <c r="N58" s="49"/>
      <c r="O58" s="49"/>
      <c r="P58" s="49"/>
      <c r="Q58" s="49"/>
      <c r="S58" s="49"/>
      <c r="T58" s="49"/>
    </row>
    <row r="59" spans="2:20" s="10" customFormat="1" ht="16" customHeight="1">
      <c r="B59" s="91"/>
      <c r="C59" s="91"/>
      <c r="D59" s="91"/>
      <c r="E59" s="91"/>
      <c r="F59" s="91"/>
      <c r="G59" s="91"/>
      <c r="H59" s="91"/>
      <c r="I59" s="91"/>
      <c r="J59" s="91"/>
      <c r="K59" s="91"/>
      <c r="L59" s="49"/>
      <c r="M59" s="49"/>
      <c r="N59" s="49"/>
      <c r="O59" s="49"/>
      <c r="P59" s="49"/>
      <c r="Q59" s="49"/>
      <c r="S59" s="49"/>
      <c r="T59" s="49"/>
    </row>
    <row r="60" spans="2:20" s="10" customFormat="1" ht="16" customHeight="1">
      <c r="B60" s="91"/>
      <c r="C60" s="91"/>
      <c r="D60" s="91"/>
      <c r="E60" s="91"/>
      <c r="F60" s="91"/>
      <c r="G60" s="91"/>
      <c r="H60" s="91"/>
      <c r="I60" s="91"/>
      <c r="J60" s="91"/>
      <c r="K60" s="91"/>
      <c r="L60" s="49"/>
      <c r="M60" s="49"/>
      <c r="N60" s="49"/>
      <c r="O60" s="49"/>
      <c r="P60" s="49"/>
      <c r="Q60" s="49"/>
      <c r="S60" s="49"/>
      <c r="T60" s="49"/>
    </row>
    <row r="61" spans="2:20" s="10" customFormat="1" ht="16" customHeight="1">
      <c r="B61" s="91"/>
      <c r="C61" s="91"/>
      <c r="D61" s="91"/>
      <c r="E61" s="91"/>
      <c r="F61" s="91"/>
      <c r="G61" s="91"/>
      <c r="H61" s="91"/>
      <c r="I61" s="91"/>
      <c r="J61" s="91"/>
      <c r="K61" s="91"/>
      <c r="L61" s="49"/>
      <c r="M61" s="49"/>
      <c r="N61" s="49"/>
      <c r="O61" s="49"/>
      <c r="P61" s="49"/>
      <c r="Q61" s="49"/>
      <c r="S61" s="49"/>
      <c r="T61" s="49"/>
    </row>
    <row r="62" spans="2:20" s="10" customFormat="1" ht="16" customHeight="1">
      <c r="B62" s="91"/>
      <c r="C62" s="91"/>
      <c r="D62" s="91"/>
      <c r="E62" s="91"/>
      <c r="F62" s="91"/>
      <c r="G62" s="91"/>
      <c r="H62" s="91"/>
      <c r="I62" s="91"/>
      <c r="J62" s="91"/>
      <c r="K62" s="91"/>
      <c r="L62" s="49"/>
      <c r="M62" s="49"/>
      <c r="N62" s="49"/>
      <c r="O62" s="49"/>
      <c r="P62" s="49"/>
      <c r="Q62" s="49"/>
      <c r="S62" s="49"/>
      <c r="T62" s="49"/>
    </row>
    <row r="63" spans="2:20" s="10" customFormat="1" ht="16" customHeight="1">
      <c r="B63" s="91"/>
      <c r="C63" s="91"/>
      <c r="D63" s="91"/>
      <c r="E63" s="91"/>
      <c r="F63" s="91"/>
      <c r="G63" s="91"/>
      <c r="H63" s="91"/>
      <c r="I63" s="91"/>
      <c r="J63" s="91"/>
      <c r="K63" s="91"/>
      <c r="L63" s="49"/>
      <c r="M63" s="49"/>
      <c r="N63" s="49"/>
      <c r="O63" s="49"/>
      <c r="P63" s="49"/>
      <c r="Q63" s="49"/>
      <c r="S63" s="49"/>
      <c r="T63" s="49"/>
    </row>
    <row r="64" spans="2:20" s="10" customFormat="1" ht="16" customHeight="1">
      <c r="B64" s="91"/>
      <c r="C64" s="91"/>
      <c r="D64" s="91"/>
      <c r="E64" s="91"/>
      <c r="F64" s="91"/>
      <c r="G64" s="91"/>
      <c r="H64" s="91"/>
      <c r="I64" s="91"/>
      <c r="J64" s="91"/>
      <c r="K64" s="91"/>
      <c r="L64" s="49"/>
      <c r="M64" s="49"/>
      <c r="N64" s="49"/>
      <c r="O64" s="49"/>
      <c r="P64" s="49"/>
      <c r="Q64" s="49"/>
      <c r="S64" s="49"/>
      <c r="T64" s="49"/>
    </row>
    <row r="65" spans="2:20" s="10" customFormat="1" ht="16" customHeight="1">
      <c r="B65" s="91"/>
      <c r="C65" s="91"/>
      <c r="D65" s="91"/>
      <c r="E65" s="91"/>
      <c r="F65" s="91"/>
      <c r="G65" s="91"/>
      <c r="H65" s="91"/>
      <c r="I65" s="91"/>
      <c r="J65" s="91"/>
      <c r="K65" s="91"/>
      <c r="L65" s="49"/>
      <c r="M65" s="49"/>
      <c r="N65" s="49"/>
      <c r="O65" s="49"/>
      <c r="P65" s="49"/>
      <c r="Q65" s="49"/>
      <c r="S65" s="49"/>
      <c r="T65" s="49"/>
    </row>
    <row r="66" spans="2:20" s="10" customFormat="1" ht="16" customHeight="1">
      <c r="B66" s="91"/>
      <c r="C66" s="91"/>
      <c r="D66" s="91"/>
      <c r="E66" s="91"/>
      <c r="F66" s="91"/>
      <c r="G66" s="91"/>
      <c r="H66" s="91"/>
      <c r="I66" s="91"/>
      <c r="J66" s="91"/>
      <c r="K66" s="91"/>
      <c r="L66" s="49"/>
      <c r="M66" s="49"/>
      <c r="N66" s="49"/>
      <c r="O66" s="49"/>
      <c r="P66" s="49"/>
      <c r="Q66" s="49"/>
      <c r="S66" s="49"/>
      <c r="T66" s="49"/>
    </row>
    <row r="67" spans="2:20" s="10" customFormat="1" ht="16" customHeight="1">
      <c r="B67" s="91"/>
      <c r="C67" s="91"/>
      <c r="D67" s="91"/>
      <c r="E67" s="91"/>
      <c r="F67" s="91"/>
      <c r="G67" s="91"/>
      <c r="H67" s="91"/>
      <c r="I67" s="91"/>
      <c r="J67" s="91"/>
      <c r="K67" s="91"/>
      <c r="L67" s="49"/>
      <c r="M67" s="49"/>
      <c r="N67" s="49"/>
      <c r="O67" s="49"/>
      <c r="P67" s="49"/>
      <c r="Q67" s="49"/>
      <c r="S67" s="49"/>
      <c r="T67" s="49"/>
    </row>
    <row r="68" spans="2:20" s="10" customFormat="1" ht="16" customHeight="1">
      <c r="B68" s="91"/>
      <c r="C68" s="91"/>
      <c r="D68" s="91"/>
      <c r="E68" s="91"/>
      <c r="F68" s="91"/>
      <c r="G68" s="91"/>
      <c r="H68" s="91"/>
      <c r="I68" s="91"/>
      <c r="J68" s="91"/>
      <c r="K68" s="91"/>
      <c r="L68" s="49"/>
      <c r="M68" s="49"/>
      <c r="N68" s="49"/>
      <c r="O68" s="49"/>
      <c r="P68" s="49"/>
      <c r="Q68" s="49"/>
      <c r="S68" s="49"/>
      <c r="T68" s="49"/>
    </row>
    <row r="69" spans="2:20" s="10" customFormat="1" ht="16" customHeight="1">
      <c r="B69" s="91"/>
      <c r="C69" s="91"/>
      <c r="D69" s="91"/>
      <c r="E69" s="91"/>
      <c r="F69" s="91"/>
      <c r="G69" s="91"/>
      <c r="H69" s="91"/>
      <c r="I69" s="91"/>
      <c r="J69" s="91"/>
      <c r="K69" s="91"/>
      <c r="L69" s="48"/>
      <c r="M69" s="49"/>
      <c r="N69" s="49"/>
      <c r="O69" s="49"/>
      <c r="P69" s="49"/>
      <c r="Q69" s="49"/>
      <c r="S69" s="49"/>
      <c r="T69" s="49"/>
    </row>
    <row r="70" spans="2:20">
      <c r="N70" s="50"/>
      <c r="P70" s="50"/>
      <c r="T70" s="50"/>
    </row>
  </sheetData>
  <mergeCells count="13">
    <mergeCell ref="R6:R7"/>
    <mergeCell ref="T6:T7"/>
    <mergeCell ref="C1:D1"/>
    <mergeCell ref="C3:D3"/>
    <mergeCell ref="F3:G3"/>
    <mergeCell ref="C6:G6"/>
    <mergeCell ref="H6:J6"/>
    <mergeCell ref="K6:K7"/>
    <mergeCell ref="B58:K69"/>
    <mergeCell ref="M6:M7"/>
    <mergeCell ref="N6:N7"/>
    <mergeCell ref="P6:P7"/>
    <mergeCell ref="Q6:Q7"/>
  </mergeCells>
  <conditionalFormatting sqref="C3:E3">
    <cfRule type="expression" dxfId="223" priority="2">
      <formula>$E$3&lt;&gt;0</formula>
    </cfRule>
  </conditionalFormatting>
  <conditionalFormatting sqref="C29:K29 P29:R29">
    <cfRule type="expression" dxfId="222" priority="5">
      <formula>AND(ABS(C13-C29)&gt;500, ABS((C13-C29)/C29)&gt;0.1)</formula>
    </cfRule>
  </conditionalFormatting>
  <conditionalFormatting sqref="C30:K30 P30:R30">
    <cfRule type="expression" dxfId="221" priority="6">
      <formula>AND(ABS(C22-C30)&gt;500, ABS((C22-C30)/C30)&gt;0.1)</formula>
    </cfRule>
  </conditionalFormatting>
  <conditionalFormatting sqref="C31:K31 P31:R31">
    <cfRule type="expression" dxfId="220" priority="7">
      <formula>AND(ABS(C26-C31)&gt;500, ABS((C26-C31)/C31)&gt;0.1)</formula>
    </cfRule>
  </conditionalFormatting>
  <conditionalFormatting sqref="M9:N9 M11:N13 M18:N18 M20:N22 M26:N26 M39:N40">
    <cfRule type="expression" dxfId="219" priority="4">
      <formula>$N9&lt;&gt;0</formula>
    </cfRule>
  </conditionalFormatting>
  <conditionalFormatting sqref="M6:N7">
    <cfRule type="expression" dxfId="218" priority="3">
      <formula>SUM($N$9:$N$40)&lt;&gt;0</formula>
    </cfRule>
  </conditionalFormatting>
  <conditionalFormatting sqref="T9 T11:T12 T18 T20:T21 M36 M43 M47 M50 M54">
    <cfRule type="cellIs" dxfId="217" priority="8" operator="equal">
      <formula>"FAIL"</formula>
    </cfRule>
  </conditionalFormatting>
  <conditionalFormatting sqref="C9:F9 H9:I9 P9:Q9 C11:F12 H11:I12 P11:Q12 C18:F18 C20:F21 H18:I18 H20:I21 P18:Q18 P20:Q21 C36:E36 C39:F44 H39:I40 C47:F47 C50:F50 C52:F53">
    <cfRule type="expression" dxfId="216" priority="1">
      <formula>VLOOKUP($B$3,#REF!, 7, FALSE)="No"</formula>
    </cfRule>
  </conditionalFormatting>
  <dataValidations count="4">
    <dataValidation type="list" allowBlank="1" showInputMessage="1" showErrorMessage="1" sqref="H3" xr:uid="{00000000-0002-0000-0700-000000000000}">
      <formula1>#REF!</formula1>
    </dataValidation>
    <dataValidation type="whole" errorStyle="warning" operator="greaterThanOrEqual" allowBlank="1" showErrorMessage="1" errorTitle="WARNING" error="This figure must be entered as a positive whole number. Please ensure the figure you have entered is correct." sqref="C50:F50 C52:F53" xr:uid="{00000000-0002-0000-0700-000001000000}">
      <formula1>0</formula1>
    </dataValidation>
    <dataValidation type="whole" errorStyle="warning" operator="lessThanOrEqual" allowBlank="1" showErrorMessage="1" errorTitle="WARNING: Check signage" error="Income must be entered as a negative whole number. Please ensure that the figure you have entered is correct." sqref="C11:F11 H11:I11 P11:Q11 C18:F18 H18:I18 P18:Q18 C20:F21 H20:I21 P20:Q21 C47:F47" xr:uid="{00000000-0002-0000-0700-000002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F9 H9:I9 P9:Q9 C12:F12 H12:I12 P12:Q12 C36:E36 C39:F44 H39:I40" xr:uid="{00000000-0002-0000-0700-000003000000}">
      <formula1>0</formula1>
    </dataValidation>
  </dataValidations>
  <pageMargins left="0.7" right="0.7" top="0.75" bottom="0.75" header="0.3" footer="0.3"/>
  <pageSetup paperSize="9" scale="53" fitToHeight="0" orientation="landscape" r:id="rId1"/>
  <rowBreaks count="1" manualBreakCount="1">
    <brk id="56" max="1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8DB4E2"/>
    <pageSetUpPr fitToPage="1"/>
  </sheetPr>
  <dimension ref="B1:V70"/>
  <sheetViews>
    <sheetView zoomScaleNormal="100" workbookViewId="0">
      <pane ySplit="7" topLeftCell="A8" activePane="bottomLeft" state="frozen"/>
      <selection activeCell="C9" sqref="C9"/>
      <selection pane="bottomLeft" activeCell="C9" sqref="C9"/>
    </sheetView>
  </sheetViews>
  <sheetFormatPr defaultColWidth="9.1796875" defaultRowHeight="14"/>
  <cols>
    <col min="1" max="1" width="2.54296875" style="34" customWidth="1"/>
    <col min="2" max="2" width="53.453125" style="34" customWidth="1"/>
    <col min="3" max="4" width="13.453125" style="34" customWidth="1"/>
    <col min="5" max="5" width="12.81640625" style="34" customWidth="1"/>
    <col min="6" max="6" width="10.7265625" style="34" customWidth="1"/>
    <col min="7" max="7" width="11.1796875" style="34" customWidth="1"/>
    <col min="8" max="9" width="12.453125" style="34" customWidth="1"/>
    <col min="10" max="10" width="13" style="34" customWidth="1"/>
    <col min="11" max="11" width="13.26953125" style="34" customWidth="1"/>
    <col min="12" max="12" width="3.26953125" style="34" customWidth="1"/>
    <col min="13" max="14" width="10.81640625" style="34" customWidth="1"/>
    <col min="15" max="15" width="3.26953125" style="34" customWidth="1"/>
    <col min="16" max="17" width="11.1796875" style="34" customWidth="1"/>
    <col min="18" max="18" width="10" style="34" customWidth="1"/>
    <col min="19" max="19" width="3.26953125" style="34" customWidth="1"/>
    <col min="20" max="20" width="10.81640625" style="34" customWidth="1"/>
    <col min="21" max="16384" width="9.1796875" style="34"/>
  </cols>
  <sheetData>
    <row r="1" spans="2:20" s="1" customFormat="1" ht="20.149999999999999" customHeight="1">
      <c r="B1" s="2" t="s">
        <v>0</v>
      </c>
      <c r="C1" s="99"/>
      <c r="D1" s="99"/>
      <c r="F1" s="11"/>
      <c r="G1" s="11"/>
      <c r="H1" s="11"/>
      <c r="I1" s="11"/>
      <c r="J1" s="11"/>
    </row>
    <row r="2" spans="2:20" s="1" customFormat="1" ht="20.149999999999999" customHeight="1">
      <c r="B2" s="2" t="s">
        <v>89</v>
      </c>
    </row>
    <row r="3" spans="2:20" s="1" customFormat="1" ht="20.149999999999999" customHeight="1">
      <c r="B3" s="3" t="s">
        <v>17</v>
      </c>
      <c r="C3" s="100" t="s">
        <v>1</v>
      </c>
      <c r="D3" s="100"/>
      <c r="E3" s="4">
        <f>COUNT(N9:N40)-COUNTIF(N9:N40,"=0")+COUNTIF(T9:T21,"FAIL")+COUNTIF(M36:M54,"FAIL")</f>
        <v>0</v>
      </c>
      <c r="F3" s="101" t="s">
        <v>2</v>
      </c>
      <c r="G3" s="101"/>
      <c r="H3" s="5" t="s">
        <v>3</v>
      </c>
    </row>
    <row r="4" spans="2:20" s="6" customFormat="1" ht="12.75" customHeight="1">
      <c r="B4" s="7"/>
      <c r="C4" s="8"/>
      <c r="K4" s="9"/>
      <c r="L4" s="9"/>
      <c r="O4" s="9"/>
      <c r="P4" s="9"/>
      <c r="Q4" s="9"/>
      <c r="S4" s="9"/>
    </row>
    <row r="5" spans="2:20" s="6" customFormat="1" ht="12.75" customHeight="1">
      <c r="B5" s="7"/>
      <c r="C5" s="8"/>
      <c r="K5" s="9" t="s">
        <v>4</v>
      </c>
      <c r="L5" s="9"/>
      <c r="O5" s="9"/>
      <c r="P5" s="9"/>
      <c r="Q5" s="9"/>
      <c r="S5" s="9"/>
    </row>
    <row r="6" spans="2:20" ht="18" customHeight="1">
      <c r="B6" s="32" t="s">
        <v>12</v>
      </c>
      <c r="C6" s="102" t="s">
        <v>47</v>
      </c>
      <c r="D6" s="103"/>
      <c r="E6" s="103"/>
      <c r="F6" s="103"/>
      <c r="G6" s="104"/>
      <c r="H6" s="105" t="s">
        <v>48</v>
      </c>
      <c r="I6" s="106"/>
      <c r="J6" s="107"/>
      <c r="K6" s="97" t="s">
        <v>49</v>
      </c>
      <c r="L6" s="33"/>
      <c r="M6" s="92" t="s">
        <v>43</v>
      </c>
      <c r="N6" s="92" t="s">
        <v>5</v>
      </c>
      <c r="O6" s="33"/>
      <c r="P6" s="93" t="s">
        <v>59</v>
      </c>
      <c r="Q6" s="95" t="s">
        <v>60</v>
      </c>
      <c r="R6" s="97" t="s">
        <v>54</v>
      </c>
      <c r="S6" s="33"/>
      <c r="T6" s="92" t="s">
        <v>61</v>
      </c>
    </row>
    <row r="7" spans="2:20" ht="51" customHeight="1">
      <c r="B7" s="35" t="s">
        <v>13</v>
      </c>
      <c r="C7" s="68" t="s">
        <v>50</v>
      </c>
      <c r="D7" s="68" t="s">
        <v>51</v>
      </c>
      <c r="E7" s="68" t="s">
        <v>52</v>
      </c>
      <c r="F7" s="68" t="s">
        <v>53</v>
      </c>
      <c r="G7" s="67" t="s">
        <v>54</v>
      </c>
      <c r="H7" s="68" t="s">
        <v>55</v>
      </c>
      <c r="I7" s="68" t="s">
        <v>56</v>
      </c>
      <c r="J7" s="67" t="s">
        <v>57</v>
      </c>
      <c r="K7" s="108"/>
      <c r="L7" s="33"/>
      <c r="M7" s="92"/>
      <c r="N7" s="92"/>
      <c r="O7" s="33"/>
      <c r="P7" s="94"/>
      <c r="Q7" s="96"/>
      <c r="R7" s="98"/>
      <c r="S7" s="33"/>
      <c r="T7" s="92"/>
    </row>
    <row r="8" spans="2:20" s="37" customFormat="1" ht="16" customHeight="1">
      <c r="B8" s="36" t="s">
        <v>46</v>
      </c>
    </row>
    <row r="9" spans="2:20" s="37" customFormat="1" ht="16" customHeight="1">
      <c r="B9" s="38" t="s">
        <v>44</v>
      </c>
      <c r="C9" s="51">
        <v>240</v>
      </c>
      <c r="D9" s="51">
        <v>678</v>
      </c>
      <c r="E9" s="51">
        <v>728</v>
      </c>
      <c r="F9" s="51">
        <v>287</v>
      </c>
      <c r="G9" s="53">
        <f>SUM(C9:F9)</f>
        <v>1933</v>
      </c>
      <c r="H9" s="51">
        <v>18</v>
      </c>
      <c r="I9" s="51">
        <v>0</v>
      </c>
      <c r="J9" s="53">
        <f>SUM(H9:I9)</f>
        <v>18</v>
      </c>
      <c r="K9" s="41">
        <f>SUM(G9,J9)</f>
        <v>1951</v>
      </c>
      <c r="M9" s="54">
        <v>1951</v>
      </c>
      <c r="N9" s="54">
        <f>M9-K9</f>
        <v>0</v>
      </c>
      <c r="P9" s="51">
        <v>0</v>
      </c>
      <c r="Q9" s="51">
        <v>1933</v>
      </c>
      <c r="R9" s="41">
        <f>SUM(P9:Q9)</f>
        <v>1933</v>
      </c>
      <c r="T9" s="57" t="str">
        <f>IF(R9=G9, "PASS", "FAIL")</f>
        <v>PASS</v>
      </c>
    </row>
    <row r="10" spans="2:20" s="37" customFormat="1" ht="16" customHeight="1">
      <c r="B10" s="38" t="s">
        <v>83</v>
      </c>
      <c r="C10" s="40"/>
      <c r="D10" s="40"/>
      <c r="E10" s="40"/>
      <c r="F10" s="40"/>
      <c r="G10" s="40"/>
      <c r="H10" s="40"/>
      <c r="I10" s="40"/>
      <c r="J10" s="40"/>
      <c r="K10" s="40"/>
      <c r="M10" s="55"/>
      <c r="N10" s="56"/>
      <c r="P10" s="40"/>
      <c r="Q10" s="40"/>
      <c r="R10" s="39"/>
      <c r="T10" s="60"/>
    </row>
    <row r="11" spans="2:20" s="37" customFormat="1" ht="16" customHeight="1">
      <c r="B11" s="38" t="s">
        <v>79</v>
      </c>
      <c r="C11" s="51">
        <v>0</v>
      </c>
      <c r="D11" s="51">
        <v>0</v>
      </c>
      <c r="E11" s="51">
        <v>0</v>
      </c>
      <c r="F11" s="51">
        <v>0</v>
      </c>
      <c r="G11" s="53">
        <f>SUM(C11:F11)</f>
        <v>0</v>
      </c>
      <c r="H11" s="51">
        <v>0</v>
      </c>
      <c r="I11" s="51">
        <v>0</v>
      </c>
      <c r="J11" s="53">
        <f>SUM(H11:I11)</f>
        <v>0</v>
      </c>
      <c r="K11" s="41">
        <f>SUM(G11,J11)</f>
        <v>0</v>
      </c>
      <c r="M11" s="54">
        <v>0</v>
      </c>
      <c r="N11" s="54">
        <f>M11-K11</f>
        <v>0</v>
      </c>
      <c r="P11" s="51">
        <v>0</v>
      </c>
      <c r="Q11" s="51">
        <v>0</v>
      </c>
      <c r="R11" s="41">
        <f>SUM(P11:Q11)</f>
        <v>0</v>
      </c>
      <c r="T11" s="57" t="str">
        <f>IF(R11=G11, "PASS", "FAIL")</f>
        <v>PASS</v>
      </c>
    </row>
    <row r="12" spans="2:20" s="37" customFormat="1" ht="16" customHeight="1">
      <c r="B12" s="38" t="s">
        <v>80</v>
      </c>
      <c r="C12" s="51">
        <v>7232</v>
      </c>
      <c r="D12" s="51">
        <v>22234</v>
      </c>
      <c r="E12" s="51">
        <v>21984</v>
      </c>
      <c r="F12" s="51">
        <v>9622</v>
      </c>
      <c r="G12" s="53">
        <f>SUM(C12:F12)</f>
        <v>61072</v>
      </c>
      <c r="H12" s="51">
        <v>508</v>
      </c>
      <c r="I12" s="51">
        <v>124</v>
      </c>
      <c r="J12" s="53">
        <f>SUM(H12:I12)</f>
        <v>632</v>
      </c>
      <c r="K12" s="41">
        <f>SUM(G12,J12)</f>
        <v>61704</v>
      </c>
      <c r="M12" s="54">
        <f>M13-SUM(M9,M11)</f>
        <v>61704</v>
      </c>
      <c r="N12" s="54">
        <f>M12-K12</f>
        <v>0</v>
      </c>
      <c r="P12" s="51">
        <v>27994</v>
      </c>
      <c r="Q12" s="51">
        <v>33078</v>
      </c>
      <c r="R12" s="41">
        <f>SUM(P12:Q12)</f>
        <v>61072</v>
      </c>
      <c r="T12" s="57" t="str">
        <f>IF(R12=G12, "PASS", "FAIL")</f>
        <v>PASS</v>
      </c>
    </row>
    <row r="13" spans="2:20" s="37" customFormat="1" ht="16" customHeight="1">
      <c r="B13" s="42" t="s">
        <v>6</v>
      </c>
      <c r="C13" s="41">
        <f t="shared" ref="C13:K13" si="0">SUM(C9,C11:C12)</f>
        <v>7472</v>
      </c>
      <c r="D13" s="41">
        <f t="shared" si="0"/>
        <v>22912</v>
      </c>
      <c r="E13" s="41">
        <f t="shared" si="0"/>
        <v>22712</v>
      </c>
      <c r="F13" s="41">
        <f t="shared" si="0"/>
        <v>9909</v>
      </c>
      <c r="G13" s="41">
        <f t="shared" si="0"/>
        <v>63005</v>
      </c>
      <c r="H13" s="41">
        <f t="shared" si="0"/>
        <v>526</v>
      </c>
      <c r="I13" s="41">
        <f t="shared" si="0"/>
        <v>124</v>
      </c>
      <c r="J13" s="41">
        <f t="shared" si="0"/>
        <v>650</v>
      </c>
      <c r="K13" s="41">
        <f t="shared" si="0"/>
        <v>63655</v>
      </c>
      <c r="M13" s="45">
        <v>63655</v>
      </c>
      <c r="N13" s="45">
        <f>M13-K13</f>
        <v>0</v>
      </c>
      <c r="P13" s="41">
        <f>SUM(P9,P11:P12)</f>
        <v>27994</v>
      </c>
      <c r="Q13" s="41">
        <f>SUM(Q9,Q11:Q12)</f>
        <v>35011</v>
      </c>
      <c r="R13" s="41">
        <f>SUM(R9,R11:R12)</f>
        <v>63005</v>
      </c>
    </row>
    <row r="14" spans="2:20" s="37" customFormat="1" ht="12.75" customHeight="1"/>
    <row r="15" spans="2:20" s="37" customFormat="1" ht="16" customHeight="1">
      <c r="B15" s="42" t="s">
        <v>81</v>
      </c>
      <c r="C15" s="41">
        <f t="shared" ref="C15:K15" si="1">C13+C18</f>
        <v>7472</v>
      </c>
      <c r="D15" s="41">
        <f t="shared" si="1"/>
        <v>22721</v>
      </c>
      <c r="E15" s="41">
        <f t="shared" si="1"/>
        <v>22708</v>
      </c>
      <c r="F15" s="41">
        <f t="shared" si="1"/>
        <v>9467</v>
      </c>
      <c r="G15" s="41">
        <f t="shared" si="1"/>
        <v>62368</v>
      </c>
      <c r="H15" s="41">
        <f t="shared" si="1"/>
        <v>526</v>
      </c>
      <c r="I15" s="41">
        <f t="shared" si="1"/>
        <v>124</v>
      </c>
      <c r="J15" s="41">
        <f t="shared" si="1"/>
        <v>650</v>
      </c>
      <c r="K15" s="41">
        <f t="shared" si="1"/>
        <v>63018</v>
      </c>
      <c r="P15" s="41">
        <f>P13+P18</f>
        <v>27927</v>
      </c>
      <c r="Q15" s="41">
        <f>Q13+Q18</f>
        <v>34441</v>
      </c>
      <c r="R15" s="41">
        <f>R13+R18</f>
        <v>62368</v>
      </c>
    </row>
    <row r="16" spans="2:20" s="37" customFormat="1" ht="12.75" customHeight="1"/>
    <row r="17" spans="2:22" s="37" customFormat="1" ht="16" customHeight="1">
      <c r="B17" s="36" t="s">
        <v>45</v>
      </c>
    </row>
    <row r="18" spans="2:22" s="37" customFormat="1" ht="16" customHeight="1">
      <c r="B18" s="38" t="s">
        <v>76</v>
      </c>
      <c r="C18" s="51">
        <v>0</v>
      </c>
      <c r="D18" s="51">
        <v>-191</v>
      </c>
      <c r="E18" s="51">
        <v>-4</v>
      </c>
      <c r="F18" s="51">
        <v>-442</v>
      </c>
      <c r="G18" s="53">
        <f>SUM(C18:F18)</f>
        <v>-637</v>
      </c>
      <c r="H18" s="51">
        <v>0</v>
      </c>
      <c r="I18" s="51">
        <v>0</v>
      </c>
      <c r="J18" s="53">
        <f>SUM(H18:I18)</f>
        <v>0</v>
      </c>
      <c r="K18" s="41">
        <f>SUM(G18,J18)</f>
        <v>-637</v>
      </c>
      <c r="M18" s="54">
        <v>-637</v>
      </c>
      <c r="N18" s="54">
        <f>M18-K18</f>
        <v>0</v>
      </c>
      <c r="P18" s="51">
        <v>-67</v>
      </c>
      <c r="Q18" s="51">
        <v>-570</v>
      </c>
      <c r="R18" s="41">
        <f>SUM(P18:Q18)</f>
        <v>-637</v>
      </c>
      <c r="T18" s="57" t="str">
        <f>IF(R18=G18, "PASS", "FAIL")</f>
        <v>PASS</v>
      </c>
    </row>
    <row r="19" spans="2:22" s="37" customFormat="1" ht="16" customHeight="1">
      <c r="B19" s="65" t="s">
        <v>77</v>
      </c>
      <c r="C19" s="40"/>
      <c r="D19" s="40"/>
      <c r="E19" s="40"/>
      <c r="F19" s="40"/>
      <c r="G19" s="40"/>
      <c r="H19" s="40"/>
      <c r="I19" s="40"/>
      <c r="J19" s="40"/>
      <c r="K19" s="39"/>
      <c r="M19" s="55"/>
      <c r="N19" s="55"/>
      <c r="P19" s="40"/>
      <c r="Q19" s="40"/>
      <c r="R19" s="39"/>
      <c r="T19" s="61"/>
    </row>
    <row r="20" spans="2:22" s="37" customFormat="1" ht="16" customHeight="1">
      <c r="B20" s="38" t="s">
        <v>70</v>
      </c>
      <c r="C20" s="51">
        <v>0</v>
      </c>
      <c r="D20" s="51">
        <v>0</v>
      </c>
      <c r="E20" s="51">
        <v>0</v>
      </c>
      <c r="F20" s="51">
        <v>0</v>
      </c>
      <c r="G20" s="53">
        <f>SUM(C20:F20)</f>
        <v>0</v>
      </c>
      <c r="H20" s="51">
        <v>0</v>
      </c>
      <c r="I20" s="51">
        <v>0</v>
      </c>
      <c r="J20" s="53">
        <f>SUM(H20:I20)</f>
        <v>0</v>
      </c>
      <c r="K20" s="41">
        <f>SUM(G20,J20)</f>
        <v>0</v>
      </c>
      <c r="M20" s="54">
        <v>0</v>
      </c>
      <c r="N20" s="54">
        <f>M20-K20</f>
        <v>0</v>
      </c>
      <c r="P20" s="51">
        <v>0</v>
      </c>
      <c r="Q20" s="51">
        <v>0</v>
      </c>
      <c r="R20" s="41">
        <f>SUM(P20:Q20)</f>
        <v>0</v>
      </c>
      <c r="T20" s="57" t="str">
        <f>IF(R20=G20, "PASS", "FAIL")</f>
        <v>PASS</v>
      </c>
    </row>
    <row r="21" spans="2:22" s="37" customFormat="1" ht="16" customHeight="1">
      <c r="B21" s="38" t="s">
        <v>82</v>
      </c>
      <c r="C21" s="51">
        <v>-2744</v>
      </c>
      <c r="D21" s="51">
        <v>-2933</v>
      </c>
      <c r="E21" s="51">
        <v>-1653</v>
      </c>
      <c r="F21" s="51">
        <v>-302</v>
      </c>
      <c r="G21" s="53">
        <f>SUM(C21:F21)</f>
        <v>-7632</v>
      </c>
      <c r="H21" s="51">
        <v>-131</v>
      </c>
      <c r="I21" s="51">
        <v>-72</v>
      </c>
      <c r="J21" s="53">
        <f>SUM(H21:I21)</f>
        <v>-203</v>
      </c>
      <c r="K21" s="41">
        <f>SUM(G21,J21)</f>
        <v>-7835</v>
      </c>
      <c r="M21" s="54">
        <f>M22-M18-M20</f>
        <v>-7835</v>
      </c>
      <c r="N21" s="54">
        <f>M21-K21</f>
        <v>0</v>
      </c>
      <c r="P21" s="51">
        <v>-84</v>
      </c>
      <c r="Q21" s="51">
        <v>-7548</v>
      </c>
      <c r="R21" s="41">
        <f>SUM(P21:Q21)</f>
        <v>-7632</v>
      </c>
      <c r="T21" s="57" t="str">
        <f>IF(R21=G21, "PASS", "FAIL")</f>
        <v>PASS</v>
      </c>
    </row>
    <row r="22" spans="2:22" s="37" customFormat="1" ht="16" customHeight="1">
      <c r="B22" s="42" t="s">
        <v>9</v>
      </c>
      <c r="C22" s="41">
        <f t="shared" ref="C22:K22" si="2">SUM(C18,C20:C21)</f>
        <v>-2744</v>
      </c>
      <c r="D22" s="41">
        <f t="shared" si="2"/>
        <v>-3124</v>
      </c>
      <c r="E22" s="41">
        <f t="shared" si="2"/>
        <v>-1657</v>
      </c>
      <c r="F22" s="41">
        <f t="shared" si="2"/>
        <v>-744</v>
      </c>
      <c r="G22" s="41">
        <f t="shared" si="2"/>
        <v>-8269</v>
      </c>
      <c r="H22" s="41">
        <f t="shared" si="2"/>
        <v>-131</v>
      </c>
      <c r="I22" s="41">
        <f t="shared" si="2"/>
        <v>-72</v>
      </c>
      <c r="J22" s="41">
        <f t="shared" si="2"/>
        <v>-203</v>
      </c>
      <c r="K22" s="41">
        <f t="shared" si="2"/>
        <v>-8472</v>
      </c>
      <c r="M22" s="45">
        <v>-8472</v>
      </c>
      <c r="N22" s="45">
        <f>M22-K22</f>
        <v>0</v>
      </c>
      <c r="P22" s="41">
        <f>SUM(P18,P20:P21)</f>
        <v>-151</v>
      </c>
      <c r="Q22" s="41">
        <f>SUM(Q18,Q20:Q21)</f>
        <v>-8118</v>
      </c>
      <c r="R22" s="41">
        <f>SUM(R18,R20:R21)</f>
        <v>-8269</v>
      </c>
    </row>
    <row r="23" spans="2:22" s="37" customFormat="1" ht="12.75" customHeight="1"/>
    <row r="24" spans="2:22" s="37" customFormat="1" ht="16" customHeight="1">
      <c r="B24" s="42" t="s">
        <v>78</v>
      </c>
      <c r="C24" s="41">
        <f t="shared" ref="C24:K24" si="3">C22-C18</f>
        <v>-2744</v>
      </c>
      <c r="D24" s="41">
        <f t="shared" si="3"/>
        <v>-2933</v>
      </c>
      <c r="E24" s="41">
        <f t="shared" si="3"/>
        <v>-1653</v>
      </c>
      <c r="F24" s="41">
        <f t="shared" si="3"/>
        <v>-302</v>
      </c>
      <c r="G24" s="41">
        <f t="shared" si="3"/>
        <v>-7632</v>
      </c>
      <c r="H24" s="41">
        <f t="shared" si="3"/>
        <v>-131</v>
      </c>
      <c r="I24" s="41">
        <f t="shared" si="3"/>
        <v>-72</v>
      </c>
      <c r="J24" s="41">
        <f t="shared" si="3"/>
        <v>-203</v>
      </c>
      <c r="K24" s="41">
        <f t="shared" si="3"/>
        <v>-7835</v>
      </c>
      <c r="P24" s="41">
        <f>P22-P18</f>
        <v>-84</v>
      </c>
      <c r="Q24" s="41">
        <f>Q22-Q18</f>
        <v>-7548</v>
      </c>
      <c r="R24" s="41">
        <f>R22-R18</f>
        <v>-7632</v>
      </c>
    </row>
    <row r="25" spans="2:22" s="37" customFormat="1" ht="12.75" customHeight="1"/>
    <row r="26" spans="2:22" s="37" customFormat="1" ht="16" customHeight="1">
      <c r="B26" s="43" t="s">
        <v>7</v>
      </c>
      <c r="C26" s="44">
        <f t="shared" ref="C26:K26" si="4">C13+C22</f>
        <v>4728</v>
      </c>
      <c r="D26" s="44">
        <f t="shared" si="4"/>
        <v>19788</v>
      </c>
      <c r="E26" s="44">
        <f t="shared" si="4"/>
        <v>21055</v>
      </c>
      <c r="F26" s="44">
        <f t="shared" si="4"/>
        <v>9165</v>
      </c>
      <c r="G26" s="44">
        <f t="shared" si="4"/>
        <v>54736</v>
      </c>
      <c r="H26" s="44">
        <f t="shared" si="4"/>
        <v>395</v>
      </c>
      <c r="I26" s="44">
        <f t="shared" si="4"/>
        <v>52</v>
      </c>
      <c r="J26" s="44">
        <f t="shared" si="4"/>
        <v>447</v>
      </c>
      <c r="K26" s="44">
        <f t="shared" si="4"/>
        <v>55183</v>
      </c>
      <c r="M26" s="45">
        <v>55183</v>
      </c>
      <c r="N26" s="45">
        <f>M26-K26</f>
        <v>0</v>
      </c>
      <c r="P26" s="44">
        <f>P13+P22</f>
        <v>27843</v>
      </c>
      <c r="Q26" s="44">
        <f>Q13+Q22</f>
        <v>26893</v>
      </c>
      <c r="R26" s="44">
        <f>R13+R22</f>
        <v>54736</v>
      </c>
    </row>
    <row r="27" spans="2:22" s="37" customFormat="1" ht="12.75" customHeight="1"/>
    <row r="28" spans="2:22" s="37" customFormat="1" ht="16" customHeight="1">
      <c r="B28" s="34" t="s">
        <v>58</v>
      </c>
    </row>
    <row r="29" spans="2:22" s="37" customFormat="1" ht="16" customHeight="1">
      <c r="B29" s="46" t="s">
        <v>90</v>
      </c>
      <c r="C29" s="47">
        <v>6035</v>
      </c>
      <c r="D29" s="47">
        <v>20958</v>
      </c>
      <c r="E29" s="47">
        <v>21121</v>
      </c>
      <c r="F29" s="47">
        <v>8962</v>
      </c>
      <c r="G29" s="47">
        <v>57076</v>
      </c>
      <c r="H29" s="47">
        <v>439</v>
      </c>
      <c r="I29" s="47">
        <v>161</v>
      </c>
      <c r="J29" s="47">
        <v>600</v>
      </c>
      <c r="K29" s="47">
        <v>57676</v>
      </c>
      <c r="P29" s="47">
        <v>25157</v>
      </c>
      <c r="Q29" s="47">
        <v>31919</v>
      </c>
      <c r="R29" s="47">
        <v>57076</v>
      </c>
    </row>
    <row r="30" spans="2:22" s="37" customFormat="1" ht="16" customHeight="1">
      <c r="B30" s="46" t="s">
        <v>91</v>
      </c>
      <c r="C30" s="47">
        <v>-1274</v>
      </c>
      <c r="D30" s="47">
        <v>-2736</v>
      </c>
      <c r="E30" s="47">
        <v>-1561</v>
      </c>
      <c r="F30" s="47">
        <v>-544</v>
      </c>
      <c r="G30" s="47">
        <v>-6115</v>
      </c>
      <c r="H30" s="47">
        <v>-81</v>
      </c>
      <c r="I30" s="47">
        <v>-96</v>
      </c>
      <c r="J30" s="47">
        <v>-177</v>
      </c>
      <c r="K30" s="47">
        <v>-6292</v>
      </c>
      <c r="P30" s="47">
        <v>-165</v>
      </c>
      <c r="Q30" s="47">
        <v>-5950</v>
      </c>
      <c r="R30" s="47">
        <v>-6115</v>
      </c>
    </row>
    <row r="31" spans="2:22" s="37" customFormat="1" ht="16" customHeight="1">
      <c r="B31" s="46" t="s">
        <v>92</v>
      </c>
      <c r="C31" s="47">
        <v>4761</v>
      </c>
      <c r="D31" s="47">
        <v>18222</v>
      </c>
      <c r="E31" s="47">
        <v>19560</v>
      </c>
      <c r="F31" s="47">
        <v>8418</v>
      </c>
      <c r="G31" s="47">
        <v>50961</v>
      </c>
      <c r="H31" s="47">
        <v>358</v>
      </c>
      <c r="I31" s="47">
        <v>65</v>
      </c>
      <c r="J31" s="47">
        <v>423</v>
      </c>
      <c r="K31" s="47">
        <v>51384</v>
      </c>
      <c r="P31" s="47">
        <v>24992</v>
      </c>
      <c r="Q31" s="47">
        <v>25969</v>
      </c>
      <c r="R31" s="47">
        <v>50961</v>
      </c>
    </row>
    <row r="32" spans="2:22" s="1" customFormat="1" ht="12.75" customHeight="1">
      <c r="B32" s="16"/>
      <c r="C32" s="31">
        <v>2</v>
      </c>
      <c r="D32" s="31">
        <f t="shared" ref="D32:K32" si="5">C32+1</f>
        <v>3</v>
      </c>
      <c r="E32" s="31">
        <f t="shared" si="5"/>
        <v>4</v>
      </c>
      <c r="F32" s="31">
        <f t="shared" si="5"/>
        <v>5</v>
      </c>
      <c r="G32" s="31">
        <f t="shared" si="5"/>
        <v>6</v>
      </c>
      <c r="H32" s="31">
        <f t="shared" si="5"/>
        <v>7</v>
      </c>
      <c r="I32" s="31">
        <f t="shared" si="5"/>
        <v>8</v>
      </c>
      <c r="J32" s="31">
        <f t="shared" si="5"/>
        <v>9</v>
      </c>
      <c r="K32" s="31">
        <f t="shared" si="5"/>
        <v>10</v>
      </c>
      <c r="L32" s="17"/>
      <c r="M32" s="18"/>
      <c r="N32" s="19"/>
      <c r="O32" s="17"/>
      <c r="P32" s="31">
        <v>12</v>
      </c>
      <c r="Q32" s="31">
        <f>P32+1</f>
        <v>13</v>
      </c>
      <c r="R32" s="31">
        <f>Q32+1</f>
        <v>14</v>
      </c>
      <c r="S32" s="17"/>
      <c r="T32" s="20"/>
      <c r="U32" s="21"/>
      <c r="V32" s="21"/>
    </row>
    <row r="33" spans="2:19" s="1" customFormat="1" ht="18" customHeight="1">
      <c r="B33" s="22" t="s">
        <v>69</v>
      </c>
      <c r="C33" s="23"/>
      <c r="D33" s="23"/>
      <c r="E33" s="23"/>
      <c r="F33" s="23"/>
      <c r="G33" s="23"/>
      <c r="H33" s="23"/>
      <c r="I33" s="23"/>
      <c r="J33" s="23"/>
      <c r="K33" s="23"/>
      <c r="L33" s="23"/>
      <c r="O33" s="23"/>
      <c r="P33" s="23"/>
      <c r="Q33" s="23"/>
      <c r="R33" s="23"/>
      <c r="S33" s="23"/>
    </row>
    <row r="34" spans="2:19" s="1" customFormat="1" ht="6" customHeight="1">
      <c r="B34" s="24"/>
      <c r="C34" s="23"/>
      <c r="D34" s="23"/>
      <c r="E34" s="23"/>
      <c r="F34" s="23"/>
      <c r="G34" s="23"/>
      <c r="H34" s="23"/>
      <c r="I34" s="23"/>
      <c r="J34" s="23"/>
      <c r="K34" s="23"/>
      <c r="L34" s="23"/>
      <c r="M34" s="23"/>
      <c r="N34" s="29"/>
      <c r="O34" s="12"/>
    </row>
    <row r="35" spans="2:19" s="1" customFormat="1" ht="16" customHeight="1">
      <c r="B35" s="27" t="s">
        <v>71</v>
      </c>
      <c r="C35" s="28"/>
      <c r="D35" s="23"/>
      <c r="E35" s="23"/>
      <c r="F35" s="23"/>
      <c r="G35" s="23"/>
      <c r="H35" s="23"/>
      <c r="I35" s="23"/>
      <c r="J35" s="23"/>
      <c r="K35" s="23"/>
      <c r="L35" s="23"/>
      <c r="M35" s="26"/>
      <c r="N35" s="23"/>
      <c r="O35" s="23"/>
    </row>
    <row r="36" spans="2:19" s="37" customFormat="1" ht="16" customHeight="1">
      <c r="B36" s="38" t="s">
        <v>71</v>
      </c>
      <c r="C36" s="51">
        <v>0</v>
      </c>
      <c r="D36" s="51">
        <v>0</v>
      </c>
      <c r="E36" s="51">
        <v>0</v>
      </c>
      <c r="F36" s="40"/>
      <c r="G36" s="40"/>
      <c r="H36" s="40"/>
      <c r="I36" s="40"/>
      <c r="J36" s="40"/>
      <c r="K36" s="40"/>
      <c r="M36" s="57" t="s">
        <v>142</v>
      </c>
    </row>
    <row r="37" spans="2:19" s="1" customFormat="1" ht="6" customHeight="1">
      <c r="B37" s="24"/>
      <c r="C37" s="23"/>
      <c r="D37" s="23"/>
      <c r="E37" s="23"/>
      <c r="F37" s="23"/>
      <c r="G37" s="23"/>
      <c r="H37" s="23"/>
      <c r="I37" s="23"/>
      <c r="J37" s="23"/>
      <c r="K37" s="23"/>
      <c r="L37" s="23"/>
      <c r="M37" s="23"/>
      <c r="N37" s="29"/>
      <c r="O37" s="12"/>
    </row>
    <row r="38" spans="2:19" s="1" customFormat="1" ht="16" customHeight="1">
      <c r="B38" s="27" t="s">
        <v>84</v>
      </c>
      <c r="C38" s="28"/>
      <c r="D38" s="23"/>
      <c r="E38" s="23"/>
      <c r="F38" s="23"/>
      <c r="G38" s="23"/>
      <c r="H38" s="23"/>
      <c r="I38" s="23"/>
      <c r="J38" s="23"/>
      <c r="K38" s="23"/>
      <c r="L38" s="23"/>
      <c r="M38" s="26"/>
      <c r="N38" s="23"/>
      <c r="O38" s="23"/>
    </row>
    <row r="39" spans="2:19" s="37" customFormat="1" ht="16" customHeight="1">
      <c r="B39" s="38" t="s">
        <v>85</v>
      </c>
      <c r="C39" s="51">
        <v>491</v>
      </c>
      <c r="D39" s="51">
        <v>14309</v>
      </c>
      <c r="E39" s="51">
        <v>12397</v>
      </c>
      <c r="F39" s="51">
        <v>3106</v>
      </c>
      <c r="G39" s="53">
        <f t="shared" ref="G39:G44" si="6">SUM(C39:F39)</f>
        <v>30303</v>
      </c>
      <c r="H39" s="51">
        <v>0</v>
      </c>
      <c r="I39" s="51">
        <v>0</v>
      </c>
      <c r="J39" s="53">
        <f>SUM(H39:I39)</f>
        <v>0</v>
      </c>
      <c r="K39" s="41">
        <f>G39+J39</f>
        <v>30303</v>
      </c>
      <c r="M39" s="54">
        <v>30303</v>
      </c>
      <c r="N39" s="54">
        <f>M39-K39</f>
        <v>0</v>
      </c>
    </row>
    <row r="40" spans="2:19" s="37" customFormat="1" ht="16" customHeight="1">
      <c r="B40" s="38" t="s">
        <v>88</v>
      </c>
      <c r="C40" s="51">
        <v>5529</v>
      </c>
      <c r="D40" s="51">
        <v>3283</v>
      </c>
      <c r="E40" s="51">
        <v>2618</v>
      </c>
      <c r="F40" s="51">
        <v>4054</v>
      </c>
      <c r="G40" s="53">
        <f t="shared" si="6"/>
        <v>15484</v>
      </c>
      <c r="H40" s="51">
        <v>432</v>
      </c>
      <c r="I40" s="51">
        <v>0</v>
      </c>
      <c r="J40" s="53">
        <f>SUM(H40:I40)</f>
        <v>432</v>
      </c>
      <c r="K40" s="41">
        <f>G40+J40</f>
        <v>15916</v>
      </c>
      <c r="M40" s="54">
        <v>15916</v>
      </c>
      <c r="N40" s="54">
        <f>M40-K40</f>
        <v>0</v>
      </c>
    </row>
    <row r="41" spans="2:19" s="37" customFormat="1" ht="16" customHeight="1">
      <c r="B41" s="38" t="s">
        <v>86</v>
      </c>
      <c r="C41" s="51">
        <v>0</v>
      </c>
      <c r="D41" s="51">
        <v>64</v>
      </c>
      <c r="E41" s="51">
        <v>421</v>
      </c>
      <c r="F41" s="51">
        <v>625</v>
      </c>
      <c r="G41" s="53">
        <f t="shared" si="6"/>
        <v>1110</v>
      </c>
      <c r="H41" s="40"/>
      <c r="I41" s="40"/>
      <c r="J41" s="40"/>
      <c r="K41" s="41">
        <f>G41</f>
        <v>1110</v>
      </c>
    </row>
    <row r="42" spans="2:19" s="37" customFormat="1" ht="16" customHeight="1">
      <c r="B42" s="38" t="s">
        <v>62</v>
      </c>
      <c r="C42" s="51">
        <v>15</v>
      </c>
      <c r="D42" s="51">
        <v>1000</v>
      </c>
      <c r="E42" s="51">
        <v>596</v>
      </c>
      <c r="F42" s="51">
        <v>14</v>
      </c>
      <c r="G42" s="53">
        <f t="shared" si="6"/>
        <v>1625</v>
      </c>
      <c r="H42" s="40"/>
      <c r="I42" s="40"/>
      <c r="J42" s="40"/>
      <c r="K42" s="41">
        <f>G42</f>
        <v>1625</v>
      </c>
    </row>
    <row r="43" spans="2:19" s="37" customFormat="1" ht="16" customHeight="1">
      <c r="B43" s="38" t="s">
        <v>63</v>
      </c>
      <c r="C43" s="51">
        <v>0</v>
      </c>
      <c r="D43" s="51">
        <v>0</v>
      </c>
      <c r="E43" s="51">
        <v>0</v>
      </c>
      <c r="F43" s="51">
        <v>8434</v>
      </c>
      <c r="G43" s="53">
        <f t="shared" si="6"/>
        <v>8434</v>
      </c>
      <c r="H43" s="40"/>
      <c r="I43" s="40"/>
      <c r="J43" s="40"/>
      <c r="K43" s="41">
        <f>G43</f>
        <v>8434</v>
      </c>
      <c r="M43" s="30" t="str">
        <f>IF(OR(SUM(C43:E43)&gt;P13, F43&gt;F13), "FAIL", "PASS")</f>
        <v>PASS</v>
      </c>
      <c r="N43" s="25"/>
    </row>
    <row r="44" spans="2:19" s="37" customFormat="1" ht="16" customHeight="1">
      <c r="B44" s="38" t="s">
        <v>64</v>
      </c>
      <c r="C44" s="51">
        <v>0</v>
      </c>
      <c r="D44" s="51">
        <v>81</v>
      </c>
      <c r="E44" s="51">
        <v>37</v>
      </c>
      <c r="F44" s="51">
        <v>3</v>
      </c>
      <c r="G44" s="53">
        <f t="shared" si="6"/>
        <v>121</v>
      </c>
      <c r="H44" s="40"/>
      <c r="I44" s="40"/>
      <c r="J44" s="40"/>
      <c r="K44" s="41">
        <f>G44</f>
        <v>121</v>
      </c>
      <c r="M44" s="62"/>
    </row>
    <row r="45" spans="2:19" s="1" customFormat="1" ht="6" customHeight="1">
      <c r="B45" s="24"/>
      <c r="C45" s="23"/>
      <c r="D45" s="23"/>
      <c r="E45" s="23"/>
      <c r="F45" s="23"/>
      <c r="G45" s="23"/>
      <c r="H45" s="23"/>
      <c r="I45" s="23"/>
      <c r="J45" s="23"/>
      <c r="K45" s="23"/>
      <c r="L45" s="23"/>
      <c r="M45" s="23"/>
      <c r="N45" s="29"/>
      <c r="O45" s="12"/>
    </row>
    <row r="46" spans="2:19" s="1" customFormat="1" ht="16" customHeight="1">
      <c r="B46" s="27" t="s">
        <v>45</v>
      </c>
      <c r="C46" s="28"/>
      <c r="D46" s="23"/>
      <c r="E46" s="23"/>
      <c r="F46" s="23"/>
      <c r="G46" s="23"/>
      <c r="H46" s="23"/>
      <c r="I46" s="23"/>
      <c r="J46" s="23"/>
      <c r="K46" s="23"/>
      <c r="L46" s="23"/>
      <c r="M46" s="26"/>
      <c r="N46" s="23"/>
      <c r="O46" s="23"/>
    </row>
    <row r="47" spans="2:19" s="37" customFormat="1" ht="16" customHeight="1">
      <c r="B47" s="38" t="s">
        <v>62</v>
      </c>
      <c r="C47" s="51">
        <v>0</v>
      </c>
      <c r="D47" s="51">
        <v>-185</v>
      </c>
      <c r="E47" s="51">
        <v>-459</v>
      </c>
      <c r="F47" s="51">
        <v>-1</v>
      </c>
      <c r="G47" s="53">
        <f>SUM(C47:F47)</f>
        <v>-645</v>
      </c>
      <c r="H47" s="40"/>
      <c r="I47" s="40"/>
      <c r="J47" s="40"/>
      <c r="K47" s="41">
        <f>G47</f>
        <v>-645</v>
      </c>
      <c r="M47" s="30" t="s">
        <v>142</v>
      </c>
      <c r="N47" s="25"/>
    </row>
    <row r="48" spans="2:19" s="1" customFormat="1" ht="6" customHeight="1">
      <c r="B48" s="24"/>
      <c r="C48" s="23"/>
      <c r="D48" s="23"/>
      <c r="E48" s="23"/>
      <c r="F48" s="23"/>
      <c r="G48" s="23"/>
      <c r="H48" s="23"/>
      <c r="I48" s="23"/>
      <c r="J48" s="23"/>
      <c r="K48" s="23"/>
      <c r="L48" s="23"/>
      <c r="M48" s="23"/>
      <c r="N48" s="29"/>
      <c r="O48" s="12"/>
    </row>
    <row r="49" spans="2:20" s="1" customFormat="1" ht="16" customHeight="1">
      <c r="B49" s="27" t="s">
        <v>65</v>
      </c>
      <c r="C49" s="28"/>
      <c r="D49" s="23"/>
      <c r="E49" s="23"/>
      <c r="F49" s="23"/>
      <c r="G49" s="23"/>
      <c r="H49" s="23"/>
      <c r="I49" s="23"/>
      <c r="J49" s="23"/>
      <c r="K49" s="23"/>
      <c r="L49" s="23"/>
      <c r="M49" s="26"/>
      <c r="N49" s="23"/>
      <c r="O49" s="23"/>
    </row>
    <row r="50" spans="2:20" s="37" customFormat="1" ht="16" customHeight="1">
      <c r="B50" s="38" t="s">
        <v>66</v>
      </c>
      <c r="C50" s="51">
        <v>0</v>
      </c>
      <c r="D50" s="51">
        <v>806</v>
      </c>
      <c r="E50" s="51">
        <v>369</v>
      </c>
      <c r="F50" s="51">
        <v>32</v>
      </c>
      <c r="G50" s="53">
        <f>SUM(C50:F50)</f>
        <v>1207</v>
      </c>
      <c r="H50" s="40"/>
      <c r="I50" s="40"/>
      <c r="J50" s="40"/>
      <c r="K50" s="41">
        <f>G50</f>
        <v>1207</v>
      </c>
      <c r="M50" s="30" t="str">
        <f>IF(AND(G44&gt;0, G50=0), "FAIL", "PASS")</f>
        <v>PASS</v>
      </c>
    </row>
    <row r="51" spans="2:20" s="37" customFormat="1" ht="16" customHeight="1">
      <c r="B51" s="46" t="s">
        <v>72</v>
      </c>
      <c r="C51" s="63" t="e">
        <f>(C44*1000)/C50</f>
        <v>#DIV/0!</v>
      </c>
      <c r="D51" s="63">
        <f>(D44*1000)/D50</f>
        <v>100.49627791563276</v>
      </c>
      <c r="E51" s="63">
        <f>(E44*1000)/E50</f>
        <v>100.2710027100271</v>
      </c>
      <c r="F51" s="63">
        <f>(F44*1000)/F50</f>
        <v>93.75</v>
      </c>
      <c r="G51" s="64">
        <f>(G44*1000)/G50</f>
        <v>100.24855012427506</v>
      </c>
      <c r="H51" s="40"/>
      <c r="I51" s="40"/>
      <c r="J51" s="40"/>
      <c r="K51" s="66">
        <f>(K44*1000)/K50</f>
        <v>100.24855012427506</v>
      </c>
    </row>
    <row r="52" spans="2:20" s="37" customFormat="1" ht="16" customHeight="1">
      <c r="B52" s="38" t="s">
        <v>67</v>
      </c>
      <c r="C52" s="51">
        <v>43157</v>
      </c>
      <c r="D52" s="51">
        <v>239476</v>
      </c>
      <c r="E52" s="51">
        <v>46240</v>
      </c>
      <c r="F52" s="51">
        <v>9206</v>
      </c>
      <c r="G52" s="53">
        <f>SUM(C52:F52)</f>
        <v>338079</v>
      </c>
      <c r="H52" s="40"/>
      <c r="I52" s="40"/>
      <c r="J52" s="40"/>
      <c r="K52" s="41">
        <f>G52</f>
        <v>338079</v>
      </c>
    </row>
    <row r="53" spans="2:20" s="37" customFormat="1" ht="16" customHeight="1">
      <c r="B53" s="38" t="s">
        <v>87</v>
      </c>
      <c r="C53" s="51">
        <v>0</v>
      </c>
      <c r="D53" s="51">
        <v>90607</v>
      </c>
      <c r="E53" s="51">
        <v>221275</v>
      </c>
      <c r="F53" s="51">
        <v>323</v>
      </c>
      <c r="G53" s="53">
        <f>SUM(C53:F53)</f>
        <v>312205</v>
      </c>
      <c r="H53" s="40"/>
      <c r="I53" s="40"/>
      <c r="J53" s="40"/>
      <c r="K53" s="41">
        <f>G53</f>
        <v>312205</v>
      </c>
    </row>
    <row r="54" spans="2:20" s="37" customFormat="1" ht="16" customHeight="1">
      <c r="B54" s="52" t="s">
        <v>68</v>
      </c>
      <c r="C54" s="53">
        <f>SUM(C52:C53)</f>
        <v>43157</v>
      </c>
      <c r="D54" s="53">
        <f>SUM(D52:D53)</f>
        <v>330083</v>
      </c>
      <c r="E54" s="53">
        <f>SUM(E52:E53)</f>
        <v>267515</v>
      </c>
      <c r="F54" s="53">
        <f>SUM(F52:F53)</f>
        <v>9529</v>
      </c>
      <c r="G54" s="53">
        <f>SUM(G52:G53)</f>
        <v>650284</v>
      </c>
      <c r="H54" s="40"/>
      <c r="I54" s="40"/>
      <c r="J54" s="40"/>
      <c r="K54" s="41">
        <f>SUM(K52:K53)</f>
        <v>650284</v>
      </c>
      <c r="M54" s="30" t="str">
        <f>IF(AND(G42&gt;0, G54=0), "FAIL", "PASS")</f>
        <v>PASS</v>
      </c>
    </row>
    <row r="55" spans="2:20" s="37" customFormat="1" ht="16" customHeight="1">
      <c r="B55" s="46" t="s">
        <v>73</v>
      </c>
      <c r="C55" s="63">
        <f>(C42*1000)/C54</f>
        <v>0.34756818129156336</v>
      </c>
      <c r="D55" s="63">
        <f>(D42*1000)/D54</f>
        <v>3.0295410548256045</v>
      </c>
      <c r="E55" s="63">
        <f>(E42*1000)/E54</f>
        <v>2.2279124535072801</v>
      </c>
      <c r="F55" s="63">
        <f>(F42*1000)/F54</f>
        <v>1.4691992863889181</v>
      </c>
      <c r="G55" s="64">
        <f>(G42*1000)/G54</f>
        <v>2.4989081693536979</v>
      </c>
      <c r="H55" s="40"/>
      <c r="I55" s="40"/>
      <c r="J55" s="40"/>
      <c r="K55" s="66">
        <f>(K42*1000)/K54</f>
        <v>2.4989081693536979</v>
      </c>
    </row>
    <row r="56" spans="2:20" s="37" customFormat="1" ht="12.75" customHeight="1"/>
    <row r="57" spans="2:20" s="13" customFormat="1" ht="18" customHeight="1">
      <c r="B57" s="14" t="s">
        <v>8</v>
      </c>
      <c r="C57" s="15"/>
      <c r="D57" s="15"/>
      <c r="F57" s="15"/>
      <c r="M57" s="15"/>
      <c r="N57" s="15"/>
      <c r="P57" s="15"/>
      <c r="Q57" s="15"/>
      <c r="T57" s="15"/>
    </row>
    <row r="58" spans="2:20" s="10" customFormat="1" ht="16" customHeight="1">
      <c r="B58" s="91" t="s">
        <v>147</v>
      </c>
      <c r="C58" s="91"/>
      <c r="D58" s="91"/>
      <c r="E58" s="91"/>
      <c r="F58" s="91"/>
      <c r="G58" s="91"/>
      <c r="H58" s="91"/>
      <c r="I58" s="91"/>
      <c r="J58" s="91"/>
      <c r="K58" s="91"/>
      <c r="L58" s="48"/>
      <c r="M58" s="49"/>
      <c r="N58" s="49"/>
      <c r="O58" s="49"/>
      <c r="P58" s="49"/>
      <c r="Q58" s="49"/>
      <c r="S58" s="49"/>
      <c r="T58" s="49"/>
    </row>
    <row r="59" spans="2:20" s="10" customFormat="1" ht="16" customHeight="1">
      <c r="B59" s="91"/>
      <c r="C59" s="91"/>
      <c r="D59" s="91"/>
      <c r="E59" s="91"/>
      <c r="F59" s="91"/>
      <c r="G59" s="91"/>
      <c r="H59" s="91"/>
      <c r="I59" s="91"/>
      <c r="J59" s="91"/>
      <c r="K59" s="91"/>
      <c r="L59" s="49"/>
      <c r="M59" s="49"/>
      <c r="N59" s="49"/>
      <c r="O59" s="49"/>
      <c r="P59" s="49"/>
      <c r="Q59" s="49"/>
      <c r="S59" s="49"/>
      <c r="T59" s="49"/>
    </row>
    <row r="60" spans="2:20" s="10" customFormat="1" ht="16" customHeight="1">
      <c r="B60" s="91"/>
      <c r="C60" s="91"/>
      <c r="D60" s="91"/>
      <c r="E60" s="91"/>
      <c r="F60" s="91"/>
      <c r="G60" s="91"/>
      <c r="H60" s="91"/>
      <c r="I60" s="91"/>
      <c r="J60" s="91"/>
      <c r="K60" s="91"/>
      <c r="L60" s="49"/>
      <c r="M60" s="49"/>
      <c r="N60" s="49"/>
      <c r="O60" s="49"/>
      <c r="P60" s="49"/>
      <c r="Q60" s="49"/>
      <c r="S60" s="49"/>
      <c r="T60" s="49"/>
    </row>
    <row r="61" spans="2:20" s="10" customFormat="1" ht="16" customHeight="1">
      <c r="B61" s="91"/>
      <c r="C61" s="91"/>
      <c r="D61" s="91"/>
      <c r="E61" s="91"/>
      <c r="F61" s="91"/>
      <c r="G61" s="91"/>
      <c r="H61" s="91"/>
      <c r="I61" s="91"/>
      <c r="J61" s="91"/>
      <c r="K61" s="91"/>
      <c r="L61" s="49"/>
      <c r="M61" s="49"/>
      <c r="N61" s="49"/>
      <c r="O61" s="49"/>
      <c r="P61" s="49"/>
      <c r="Q61" s="49"/>
      <c r="S61" s="49"/>
      <c r="T61" s="49"/>
    </row>
    <row r="62" spans="2:20" s="10" customFormat="1" ht="16" customHeight="1">
      <c r="B62" s="91"/>
      <c r="C62" s="91"/>
      <c r="D62" s="91"/>
      <c r="E62" s="91"/>
      <c r="F62" s="91"/>
      <c r="G62" s="91"/>
      <c r="H62" s="91"/>
      <c r="I62" s="91"/>
      <c r="J62" s="91"/>
      <c r="K62" s="91"/>
      <c r="L62" s="49"/>
      <c r="M62" s="49"/>
      <c r="N62" s="49"/>
      <c r="O62" s="49"/>
      <c r="P62" s="49"/>
      <c r="Q62" s="49"/>
      <c r="S62" s="49"/>
      <c r="T62" s="49"/>
    </row>
    <row r="63" spans="2:20" s="10" customFormat="1" ht="16" customHeight="1">
      <c r="B63" s="91"/>
      <c r="C63" s="91"/>
      <c r="D63" s="91"/>
      <c r="E63" s="91"/>
      <c r="F63" s="91"/>
      <c r="G63" s="91"/>
      <c r="H63" s="91"/>
      <c r="I63" s="91"/>
      <c r="J63" s="91"/>
      <c r="K63" s="91"/>
      <c r="L63" s="49"/>
      <c r="M63" s="49"/>
      <c r="N63" s="49"/>
      <c r="O63" s="49"/>
      <c r="P63" s="49"/>
      <c r="Q63" s="49"/>
      <c r="S63" s="49"/>
      <c r="T63" s="49"/>
    </row>
    <row r="64" spans="2:20" s="10" customFormat="1" ht="16" customHeight="1">
      <c r="B64" s="91"/>
      <c r="C64" s="91"/>
      <c r="D64" s="91"/>
      <c r="E64" s="91"/>
      <c r="F64" s="91"/>
      <c r="G64" s="91"/>
      <c r="H64" s="91"/>
      <c r="I64" s="91"/>
      <c r="J64" s="91"/>
      <c r="K64" s="91"/>
      <c r="L64" s="49"/>
      <c r="M64" s="49"/>
      <c r="N64" s="49"/>
      <c r="O64" s="49"/>
      <c r="P64" s="49"/>
      <c r="Q64" s="49"/>
      <c r="S64" s="49"/>
      <c r="T64" s="49"/>
    </row>
    <row r="65" spans="2:20" s="10" customFormat="1" ht="16" customHeight="1">
      <c r="B65" s="91"/>
      <c r="C65" s="91"/>
      <c r="D65" s="91"/>
      <c r="E65" s="91"/>
      <c r="F65" s="91"/>
      <c r="G65" s="91"/>
      <c r="H65" s="91"/>
      <c r="I65" s="91"/>
      <c r="J65" s="91"/>
      <c r="K65" s="91"/>
      <c r="L65" s="49"/>
      <c r="M65" s="49"/>
      <c r="N65" s="49"/>
      <c r="O65" s="49"/>
      <c r="P65" s="49"/>
      <c r="Q65" s="49"/>
      <c r="S65" s="49"/>
      <c r="T65" s="49"/>
    </row>
    <row r="66" spans="2:20" s="10" customFormat="1" ht="16" customHeight="1">
      <c r="B66" s="91"/>
      <c r="C66" s="91"/>
      <c r="D66" s="91"/>
      <c r="E66" s="91"/>
      <c r="F66" s="91"/>
      <c r="G66" s="91"/>
      <c r="H66" s="91"/>
      <c r="I66" s="91"/>
      <c r="J66" s="91"/>
      <c r="K66" s="91"/>
      <c r="L66" s="49"/>
      <c r="M66" s="49"/>
      <c r="N66" s="49"/>
      <c r="O66" s="49"/>
      <c r="P66" s="49"/>
      <c r="Q66" s="49"/>
      <c r="S66" s="49"/>
      <c r="T66" s="49"/>
    </row>
    <row r="67" spans="2:20" s="10" customFormat="1" ht="16" customHeight="1">
      <c r="B67" s="91"/>
      <c r="C67" s="91"/>
      <c r="D67" s="91"/>
      <c r="E67" s="91"/>
      <c r="F67" s="91"/>
      <c r="G67" s="91"/>
      <c r="H67" s="91"/>
      <c r="I67" s="91"/>
      <c r="J67" s="91"/>
      <c r="K67" s="91"/>
      <c r="L67" s="49"/>
      <c r="M67" s="49"/>
      <c r="N67" s="49"/>
      <c r="O67" s="49"/>
      <c r="P67" s="49"/>
      <c r="Q67" s="49"/>
      <c r="S67" s="49"/>
      <c r="T67" s="49"/>
    </row>
    <row r="68" spans="2:20" s="10" customFormat="1" ht="16" customHeight="1">
      <c r="B68" s="91"/>
      <c r="C68" s="91"/>
      <c r="D68" s="91"/>
      <c r="E68" s="91"/>
      <c r="F68" s="91"/>
      <c r="G68" s="91"/>
      <c r="H68" s="91"/>
      <c r="I68" s="91"/>
      <c r="J68" s="91"/>
      <c r="K68" s="91"/>
      <c r="L68" s="49"/>
      <c r="M68" s="49"/>
      <c r="N68" s="49"/>
      <c r="O68" s="49"/>
      <c r="P68" s="49"/>
      <c r="Q68" s="49"/>
      <c r="S68" s="49"/>
      <c r="T68" s="49"/>
    </row>
    <row r="69" spans="2:20" s="10" customFormat="1" ht="16" customHeight="1">
      <c r="B69" s="91"/>
      <c r="C69" s="91"/>
      <c r="D69" s="91"/>
      <c r="E69" s="91"/>
      <c r="F69" s="91"/>
      <c r="G69" s="91"/>
      <c r="H69" s="91"/>
      <c r="I69" s="91"/>
      <c r="J69" s="91"/>
      <c r="K69" s="91"/>
      <c r="L69" s="48"/>
      <c r="M69" s="49"/>
      <c r="N69" s="49"/>
      <c r="O69" s="49"/>
      <c r="P69" s="49"/>
      <c r="Q69" s="49"/>
      <c r="S69" s="49"/>
      <c r="T69" s="49"/>
    </row>
    <row r="70" spans="2:20">
      <c r="N70" s="50"/>
      <c r="P70" s="50"/>
      <c r="T70" s="50"/>
    </row>
  </sheetData>
  <mergeCells count="13">
    <mergeCell ref="R6:R7"/>
    <mergeCell ref="T6:T7"/>
    <mergeCell ref="C1:D1"/>
    <mergeCell ref="C3:D3"/>
    <mergeCell ref="F3:G3"/>
    <mergeCell ref="C6:G6"/>
    <mergeCell ref="H6:J6"/>
    <mergeCell ref="K6:K7"/>
    <mergeCell ref="B58:K69"/>
    <mergeCell ref="M6:M7"/>
    <mergeCell ref="N6:N7"/>
    <mergeCell ref="P6:P7"/>
    <mergeCell ref="Q6:Q7"/>
  </mergeCells>
  <conditionalFormatting sqref="C3:E3">
    <cfRule type="expression" dxfId="215" priority="2">
      <formula>$E$3&lt;&gt;0</formula>
    </cfRule>
  </conditionalFormatting>
  <conditionalFormatting sqref="C29:K29 P29:R29">
    <cfRule type="expression" dxfId="214" priority="5">
      <formula>AND(ABS(C13-C29)&gt;500, ABS((C13-C29)/C29)&gt;0.1)</formula>
    </cfRule>
  </conditionalFormatting>
  <conditionalFormatting sqref="C30:K30 P30:R30">
    <cfRule type="expression" dxfId="213" priority="6">
      <formula>AND(ABS(C22-C30)&gt;500, ABS((C22-C30)/C30)&gt;0.1)</formula>
    </cfRule>
  </conditionalFormatting>
  <conditionalFormatting sqref="C31:K31 P31:R31">
    <cfRule type="expression" dxfId="212" priority="7">
      <formula>AND(ABS(C26-C31)&gt;500, ABS((C26-C31)/C31)&gt;0.1)</formula>
    </cfRule>
  </conditionalFormatting>
  <conditionalFormatting sqref="M9:N9 M11:N13 M18:N18 M20:N22 M26:N26 M39:N40">
    <cfRule type="expression" dxfId="211" priority="4">
      <formula>$N9&lt;&gt;0</formula>
    </cfRule>
  </conditionalFormatting>
  <conditionalFormatting sqref="M6:N7">
    <cfRule type="expression" dxfId="210" priority="3">
      <formula>SUM($N$9:$N$40)&lt;&gt;0</formula>
    </cfRule>
  </conditionalFormatting>
  <conditionalFormatting sqref="T9 T11:T12 T18 T20:T21 M36 M43 M47 M50 M54">
    <cfRule type="cellIs" dxfId="209" priority="8" operator="equal">
      <formula>"FAIL"</formula>
    </cfRule>
  </conditionalFormatting>
  <conditionalFormatting sqref="C9:F9 H9:I9 P9:Q9 C11:F12 H11:I12 P11:Q12 C18:F18 C20:F21 H18:I18 H20:I21 P18:Q18 P20:Q21 C36:E36 C39:F44 H39:I40 C47:F47 C50:F50 C52:F53">
    <cfRule type="expression" dxfId="208" priority="1">
      <formula>VLOOKUP($B$3,#REF!, 7, FALSE)="No"</formula>
    </cfRule>
  </conditionalFormatting>
  <dataValidations count="4">
    <dataValidation type="list" allowBlank="1" showInputMessage="1" showErrorMessage="1" sqref="H3" xr:uid="{00000000-0002-0000-0800-000000000000}">
      <formula1>#REF!</formula1>
    </dataValidation>
    <dataValidation type="whole" errorStyle="warning" operator="greaterThanOrEqual" allowBlank="1" showErrorMessage="1" errorTitle="WARNING" error="This figure must be entered as a positive whole number. Please ensure the figure you have entered is correct." sqref="C50:F50 C52:F53" xr:uid="{00000000-0002-0000-0800-000001000000}">
      <formula1>0</formula1>
    </dataValidation>
    <dataValidation type="whole" errorStyle="warning" operator="lessThanOrEqual" allowBlank="1" showErrorMessage="1" errorTitle="WARNING: Check signage" error="Income must be entered as a negative whole number. Please ensure that the figure you have entered is correct." sqref="C11:F11 H11:I11 P11:Q11 C18:F18 H18:I18 P18:Q18 C20:F21 H20:I21 P20:Q21 C47:F47" xr:uid="{00000000-0002-0000-0800-000002000000}">
      <formula1>0</formula1>
    </dataValidation>
    <dataValidation type="whole" errorStyle="warning" operator="greaterThanOrEqual" allowBlank="1" showErrorMessage="1" errorTitle="WARNING: Check signage" error="Expenditure must be entered as a positive whole number. Please ensure the figure you have entered is correct." sqref="C9:F9 H9:I9 P9:Q9 C12:F12 H12:I12 P12:Q12 C36:E36 C39:F44 H39:I40" xr:uid="{00000000-0002-0000-0800-000003000000}">
      <formula1>0</formula1>
    </dataValidation>
  </dataValidations>
  <pageMargins left="0.7" right="0.7" top="0.75" bottom="0.75" header="0.3" footer="0.3"/>
  <pageSetup paperSize="9" scale="53" fitToHeight="0" orientation="landscape" r:id="rId1"/>
  <rowBreaks count="1" manualBreakCount="1">
    <brk id="56" max="1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A30032580</value>
    </field>
    <field name="Objective-Title">
      <value order="0">LFRs 2019-20 - Blank Return - Unprotected</value>
    </field>
    <field name="Objective-Description">
      <value order="0"/>
    </field>
    <field name="Objective-CreationStamp">
      <value order="0">2020-09-04T08:02:01Z</value>
    </field>
    <field name="Objective-IsApproved">
      <value order="0">false</value>
    </field>
    <field name="Objective-IsPublished">
      <value order="0">true</value>
    </field>
    <field name="Objective-DatePublished">
      <value order="0">2020-09-16T09:06:09Z</value>
    </field>
    <field name="Objective-ModificationStamp">
      <value order="0">2020-09-16T09:06:09Z</value>
    </field>
    <field name="Objective-Owner">
      <value order="0">Cuthbertson, Louise L (U417466)</value>
    </field>
    <field name="Objective-Path">
      <value order="0">Objective Global Folder:SG File Plan:Government, politics and public administration:Local government:Finance - Expenditure and grants:Research and analysis: Finance - Expenditure and grants:Statistical: Statistical returns - Local Financial Returns 2019-20 - Research and analysis: Finance - expenditure and grants: 2019-2024</value>
    </field>
    <field name="Objective-Parent">
      <value order="0">Statistical: Statistical returns - Local Financial Returns 2019-20 - Research and analysis: Finance - expenditure and grants: 2019-2024</value>
    </field>
    <field name="Objective-State">
      <value order="0">Published</value>
    </field>
    <field name="Objective-VersionId">
      <value order="0">vA43672993</value>
    </field>
    <field name="Objective-Version">
      <value order="0">2.0</value>
    </field>
    <field name="Objective-VersionNumber">
      <value order="0">3</value>
    </field>
    <field name="Objective-VersionComment">
      <value order="0"/>
    </field>
    <field name="Objective-FileNumber">
      <value order="0">PUBRES/4166</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33</vt:i4>
      </vt:variant>
    </vt:vector>
  </HeadingPairs>
  <TitlesOfParts>
    <vt:vector size="68" baseType="lpstr">
      <vt:lpstr>Notes</vt:lpstr>
      <vt:lpstr>Definitions</vt:lpstr>
      <vt:lpstr>Scotland</vt:lpstr>
      <vt:lpstr>Aberdeen City</vt:lpstr>
      <vt:lpstr>Aberdeenshire</vt:lpstr>
      <vt:lpstr>Angus</vt:lpstr>
      <vt:lpstr>Argyll &amp; Bute</vt:lpstr>
      <vt:lpstr>City of Edinburgh</vt:lpstr>
      <vt:lpstr>Clackmannanshire</vt:lpstr>
      <vt:lpstr>Dumfries &amp; Galloway</vt:lpstr>
      <vt:lpstr>Dundee City</vt:lpstr>
      <vt:lpstr>East Ayrshire</vt:lpstr>
      <vt:lpstr>East Dunbartonshire</vt:lpstr>
      <vt:lpstr>East Lothian</vt:lpstr>
      <vt:lpstr>East Renfrewshire</vt:lpstr>
      <vt:lpstr>Falkirk</vt:lpstr>
      <vt:lpstr>Fife</vt:lpstr>
      <vt:lpstr>Glasgow City</vt:lpstr>
      <vt:lpstr>Highland</vt:lpstr>
      <vt:lpstr>Inverclyde</vt:lpstr>
      <vt:lpstr>Midlothian</vt:lpstr>
      <vt:lpstr>Moray</vt:lpstr>
      <vt:lpstr>Na h-Eileanan Siar</vt:lpstr>
      <vt:lpstr>North Ayrshire</vt:lpstr>
      <vt:lpstr>North Lanarkshire</vt:lpstr>
      <vt:lpstr>Orkney Islands</vt:lpstr>
      <vt:lpstr>Perth &amp; Kinross</vt:lpstr>
      <vt:lpstr>Renfrewshire</vt:lpstr>
      <vt:lpstr>Scottish Borders</vt:lpstr>
      <vt:lpstr>Shetland Islands</vt:lpstr>
      <vt:lpstr>South Ayrshire</vt:lpstr>
      <vt:lpstr>South Lanarkshire</vt:lpstr>
      <vt:lpstr>Stirling</vt:lpstr>
      <vt:lpstr>West Dunbartonshire</vt:lpstr>
      <vt:lpstr>West Lothian</vt:lpstr>
      <vt:lpstr>'Aberdeen City'!Print_Area</vt:lpstr>
      <vt:lpstr>Aberdeenshire!Print_Area</vt:lpstr>
      <vt:lpstr>Angus!Print_Area</vt:lpstr>
      <vt:lpstr>'Argyll &amp; Bute'!Print_Area</vt:lpstr>
      <vt:lpstr>'City of Edinburgh'!Print_Area</vt:lpstr>
      <vt:lpstr>Clackmannanshire!Print_Area</vt:lpstr>
      <vt:lpstr>'Dumfries &amp; Galloway'!Print_Area</vt:lpstr>
      <vt:lpstr>'Dundee City'!Print_Area</vt:lpstr>
      <vt:lpstr>'East Ayrshire'!Print_Area</vt:lpstr>
      <vt:lpstr>'East Dunbartonshire'!Print_Area</vt:lpstr>
      <vt:lpstr>'East Lothian'!Print_Area</vt:lpstr>
      <vt:lpstr>'East Renfrewshire'!Print_Area</vt:lpstr>
      <vt:lpstr>Falkirk!Print_Area</vt:lpstr>
      <vt:lpstr>Fife!Print_Area</vt:lpstr>
      <vt:lpstr>'Glasgow City'!Print_Area</vt:lpstr>
      <vt:lpstr>Highland!Print_Area</vt:lpstr>
      <vt:lpstr>Inverclyde!Print_Area</vt:lpstr>
      <vt:lpstr>Midlothian!Print_Area</vt:lpstr>
      <vt:lpstr>Moray!Print_Area</vt:lpstr>
      <vt:lpstr>'Na h-Eileanan Siar'!Print_Area</vt:lpstr>
      <vt:lpstr>'North Ayrshire'!Print_Area</vt:lpstr>
      <vt:lpstr>'North Lanarkshire'!Print_Area</vt:lpstr>
      <vt:lpstr>'Orkney Islands'!Print_Area</vt:lpstr>
      <vt:lpstr>'Perth &amp; Kinross'!Print_Area</vt:lpstr>
      <vt:lpstr>Renfrewshire!Print_Area</vt:lpstr>
      <vt:lpstr>Scotland!Print_Area</vt:lpstr>
      <vt:lpstr>'Scottish Borders'!Print_Area</vt:lpstr>
      <vt:lpstr>'Shetland Islands'!Print_Area</vt:lpstr>
      <vt:lpstr>'South Ayrshire'!Print_Area</vt:lpstr>
      <vt:lpstr>'South Lanarkshire'!Print_Area</vt:lpstr>
      <vt:lpstr>Stirling!Print_Area</vt:lpstr>
      <vt:lpstr>'West Dunbartonshire'!Print_Area</vt:lpstr>
      <vt:lpstr>'West Lothian'!Print_Area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u417466</dc:creator>
  <cp:lastModifiedBy>u416443</cp:lastModifiedBy>
  <cp:lastPrinted>2020-09-03T11:04:19Z</cp:lastPrinted>
  <dcterms:created xsi:type="dcterms:W3CDTF">2020-05-13T09:34:55Z</dcterms:created>
  <dcterms:modified xsi:type="dcterms:W3CDTF">2023-03-01T13:34:00Z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A30032580</vt:lpwstr>
  </property>
  <property fmtid="{D5CDD505-2E9C-101B-9397-08002B2CF9AE}" pid="4" name="Objective-Title">
    <vt:lpwstr>LFRs 2019-20 - Blank Return - Unprotected</vt:lpwstr>
  </property>
  <property fmtid="{D5CDD505-2E9C-101B-9397-08002B2CF9AE}" pid="5" name="Objective-Description">
    <vt:lpwstr/>
  </property>
  <property fmtid="{D5CDD505-2E9C-101B-9397-08002B2CF9AE}" pid="6" name="Objective-CreationStamp">
    <vt:filetime>2020-09-16T08:59:51Z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2020-09-16T09:06:09Z</vt:filetime>
  </property>
  <property fmtid="{D5CDD505-2E9C-101B-9397-08002B2CF9AE}" pid="10" name="Objective-ModificationStamp">
    <vt:filetime>2020-09-16T09:06:09Z</vt:filetime>
  </property>
  <property fmtid="{D5CDD505-2E9C-101B-9397-08002B2CF9AE}" pid="11" name="Objective-Owner">
    <vt:lpwstr>Cuthbertson, Louise L (U417466)</vt:lpwstr>
  </property>
  <property fmtid="{D5CDD505-2E9C-101B-9397-08002B2CF9AE}" pid="12" name="Objective-Path">
    <vt:lpwstr>Objective Global Folder:SG File Plan:Government, politics and public administration:Local government:Finance - Expenditure and grants:Research and analysis: Finance - Expenditure and grants:Statistical: Statistical returns - Local Financial Returns 2019-2</vt:lpwstr>
  </property>
  <property fmtid="{D5CDD505-2E9C-101B-9397-08002B2CF9AE}" pid="13" name="Objective-Parent">
    <vt:lpwstr>Statistical: Statistical returns - Local Financial Returns 2019-20 - Research and analysis: Finance - expenditure and grants: 2019-2024</vt:lpwstr>
  </property>
  <property fmtid="{D5CDD505-2E9C-101B-9397-08002B2CF9AE}" pid="14" name="Objective-State">
    <vt:lpwstr>Published</vt:lpwstr>
  </property>
  <property fmtid="{D5CDD505-2E9C-101B-9397-08002B2CF9AE}" pid="15" name="Objective-VersionId">
    <vt:lpwstr>vA43672993</vt:lpwstr>
  </property>
  <property fmtid="{D5CDD505-2E9C-101B-9397-08002B2CF9AE}" pid="16" name="Objective-Version">
    <vt:lpwstr>2.0</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