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\\scotland.gov.uk\dc2\FS4_Home\U443982\COVID Business grants\Publications\"/>
    </mc:Choice>
  </mc:AlternateContent>
  <bookViews>
    <workbookView xWindow="0" yWindow="0" windowWidth="19160" windowHeight="6430"/>
  </bookViews>
  <sheets>
    <sheet name="Fig1 Application status" sheetId="1" r:id="rId1"/>
    <sheet name="Table 2" sheetId="2" r:id="rId2"/>
    <sheet name="Tab 3 Application status by RV" sheetId="3" r:id="rId3"/>
    <sheet name="Table 4 National Level spend" sheetId="4" r:id="rId4"/>
    <sheet name="Tab 5 Grant spend and budget" sheetId="5" r:id="rId5"/>
    <sheet name="Table 5 Awards by fund" sheetId="6" r:id="rId6"/>
    <sheet name="Table 6 Awards by RV and LA" sheetId="7" r:id="rId7"/>
  </sheets>
  <externalReferences>
    <externalReference r:id="rId8"/>
  </externalReferences>
  <definedNames>
    <definedName name="_xlnm._FilterDatabase" localSheetId="4" hidden="1">'Tab 5 Grant spend and budget'!$B$4:$E$37</definedName>
    <definedName name="_xlnm._FilterDatabase" localSheetId="5" hidden="1">'Table 5 Awards by fund'!$B$5:$F$6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5" l="1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7" i="5" s="1"/>
  <c r="D36" i="5"/>
  <c r="C7" i="3"/>
  <c r="H7" i="3"/>
  <c r="Q7" i="3"/>
  <c r="S7" i="3"/>
  <c r="C8" i="3"/>
  <c r="H8" i="3"/>
  <c r="C9" i="3"/>
  <c r="H9" i="3"/>
  <c r="C10" i="3"/>
  <c r="H10" i="3"/>
  <c r="C11" i="3"/>
  <c r="H11" i="3"/>
  <c r="S11" i="3"/>
  <c r="C12" i="3"/>
  <c r="H12" i="3"/>
  <c r="S12" i="3"/>
  <c r="C13" i="3"/>
  <c r="H13" i="3"/>
  <c r="C14" i="3"/>
  <c r="H14" i="3"/>
  <c r="C15" i="3"/>
  <c r="H15" i="3"/>
  <c r="C16" i="3"/>
  <c r="H16" i="3"/>
  <c r="C17" i="3"/>
  <c r="H17" i="3"/>
  <c r="C18" i="3"/>
  <c r="H18" i="3"/>
  <c r="C19" i="3"/>
  <c r="H19" i="3"/>
  <c r="C20" i="3"/>
  <c r="H20" i="3"/>
  <c r="C21" i="3"/>
  <c r="H21" i="3"/>
  <c r="D20" i="1" s="1"/>
  <c r="C22" i="3"/>
  <c r="H22" i="3"/>
  <c r="C23" i="3"/>
  <c r="H23" i="3"/>
  <c r="C24" i="3"/>
  <c r="H24" i="3"/>
  <c r="C25" i="3"/>
  <c r="H25" i="3"/>
  <c r="C26" i="3"/>
  <c r="H26" i="3"/>
  <c r="C27" i="3"/>
  <c r="H27" i="3"/>
  <c r="C28" i="3"/>
  <c r="D28" i="3"/>
  <c r="E28" i="3" s="1"/>
  <c r="H28" i="3"/>
  <c r="I28" i="3"/>
  <c r="J28" i="3" s="1"/>
  <c r="C29" i="3"/>
  <c r="H29" i="3"/>
  <c r="C30" i="3"/>
  <c r="H30" i="3"/>
  <c r="C31" i="3"/>
  <c r="H31" i="3"/>
  <c r="C32" i="3"/>
  <c r="H32" i="3"/>
  <c r="C33" i="3"/>
  <c r="H33" i="3"/>
  <c r="C34" i="3"/>
  <c r="H34" i="3"/>
  <c r="C35" i="3"/>
  <c r="H35" i="3"/>
  <c r="C36" i="3"/>
  <c r="H36" i="3"/>
  <c r="C37" i="3"/>
  <c r="H37" i="3"/>
  <c r="C38" i="3"/>
  <c r="H38" i="3"/>
  <c r="C39" i="3"/>
  <c r="P5" i="3" s="1"/>
  <c r="E30" i="2"/>
  <c r="D6" i="1"/>
  <c r="D7" i="1"/>
  <c r="D38" i="1" s="1"/>
  <c r="D8" i="1"/>
  <c r="D9" i="1"/>
  <c r="D10" i="1"/>
  <c r="D11" i="1"/>
  <c r="D12" i="1"/>
  <c r="D13" i="1"/>
  <c r="D14" i="1"/>
  <c r="D15" i="1"/>
  <c r="D16" i="1"/>
  <c r="D17" i="1"/>
  <c r="D18" i="1"/>
  <c r="D19" i="1"/>
  <c r="D21" i="1"/>
  <c r="D22" i="1"/>
  <c r="D23" i="1"/>
  <c r="D24" i="1"/>
  <c r="D25" i="1"/>
  <c r="D26" i="1"/>
  <c r="D27" i="1"/>
  <c r="F27" i="1" s="1"/>
  <c r="E27" i="1"/>
  <c r="D28" i="1"/>
  <c r="D29" i="1"/>
  <c r="D30" i="1"/>
  <c r="D31" i="1"/>
  <c r="D32" i="1"/>
  <c r="D33" i="1"/>
  <c r="D34" i="1"/>
  <c r="D35" i="1"/>
  <c r="D36" i="1"/>
  <c r="D37" i="1"/>
  <c r="R5" i="3" l="1"/>
  <c r="T5" i="3"/>
  <c r="C43" i="3"/>
  <c r="H39" i="3"/>
  <c r="P6" i="3" s="1"/>
  <c r="R6" i="3" l="1"/>
  <c r="T6" i="3"/>
  <c r="P7" i="3"/>
  <c r="T7" i="3" l="1"/>
  <c r="R7" i="3"/>
  <c r="F28" i="6" l="1"/>
  <c r="G27" i="1"/>
  <c r="H27" i="1" s="1"/>
  <c r="G36" i="1"/>
  <c r="H36" i="1" s="1"/>
  <c r="D27" i="3"/>
  <c r="K37" i="3"/>
  <c r="L37" i="3" s="1"/>
  <c r="E37" i="7"/>
  <c r="F37" i="7"/>
  <c r="D37" i="7"/>
  <c r="D37" i="6"/>
  <c r="E28" i="7"/>
  <c r="K28" i="3"/>
  <c r="L28" i="3" s="1"/>
  <c r="F28" i="3"/>
  <c r="C28" i="7"/>
  <c r="C28" i="6"/>
  <c r="E28" i="6"/>
  <c r="I37" i="3"/>
  <c r="J37" i="3" s="1"/>
  <c r="I36" i="1"/>
  <c r="J36" i="1" s="1"/>
  <c r="I27" i="1"/>
  <c r="J27" i="1" s="1"/>
  <c r="D37" i="3"/>
  <c r="D28" i="7"/>
  <c r="D28" i="6"/>
  <c r="F37" i="6"/>
  <c r="F28" i="7"/>
  <c r="C37" i="7"/>
  <c r="C37" i="6"/>
  <c r="F37" i="3"/>
  <c r="E37" i="6"/>
  <c r="C26" i="5"/>
  <c r="E26" i="5" s="1"/>
  <c r="C35" i="5"/>
  <c r="E35" i="5" s="1"/>
  <c r="G24" i="1" l="1"/>
  <c r="H24" i="1" s="1"/>
  <c r="G18" i="1"/>
  <c r="H18" i="1" s="1"/>
  <c r="I8" i="3"/>
  <c r="J8" i="3" s="1"/>
  <c r="I35" i="1"/>
  <c r="J35" i="1" s="1"/>
  <c r="I37" i="1"/>
  <c r="J37" i="1" s="1"/>
  <c r="G35" i="1"/>
  <c r="H35" i="1" s="1"/>
  <c r="F8" i="6"/>
  <c r="G20" i="1"/>
  <c r="H20" i="1" s="1"/>
  <c r="I9" i="1"/>
  <c r="J9" i="1" s="1"/>
  <c r="K21" i="3"/>
  <c r="L21" i="3" s="1"/>
  <c r="E21" i="7"/>
  <c r="I28" i="1"/>
  <c r="J28" i="1" s="1"/>
  <c r="I26" i="1"/>
  <c r="J26" i="1" s="1"/>
  <c r="G28" i="1"/>
  <c r="H28" i="1" s="1"/>
  <c r="G34" i="1"/>
  <c r="H34" i="1" s="1"/>
  <c r="G26" i="1"/>
  <c r="H26" i="1" s="1"/>
  <c r="G17" i="1"/>
  <c r="H17" i="1" s="1"/>
  <c r="F21" i="6"/>
  <c r="I12" i="1"/>
  <c r="J12" i="1" s="1"/>
  <c r="I23" i="1"/>
  <c r="J23" i="1" s="1"/>
  <c r="G25" i="1"/>
  <c r="H25" i="1" s="1"/>
  <c r="G13" i="1"/>
  <c r="H13" i="1" s="1"/>
  <c r="G21" i="1"/>
  <c r="H21" i="1" s="1"/>
  <c r="I30" i="1"/>
  <c r="J30" i="1" s="1"/>
  <c r="G6" i="1"/>
  <c r="I17" i="1"/>
  <c r="J17" i="1" s="1"/>
  <c r="G11" i="1"/>
  <c r="H11" i="1" s="1"/>
  <c r="I32" i="1"/>
  <c r="J32" i="1" s="1"/>
  <c r="I10" i="1"/>
  <c r="J10" i="1" s="1"/>
  <c r="G9" i="1"/>
  <c r="H9" i="1" s="1"/>
  <c r="G10" i="1"/>
  <c r="H10" i="1" s="1"/>
  <c r="G37" i="1"/>
  <c r="H37" i="1" s="1"/>
  <c r="I11" i="1"/>
  <c r="J11" i="1" s="1"/>
  <c r="E8" i="6"/>
  <c r="C8" i="7"/>
  <c r="F8" i="3"/>
  <c r="G12" i="1"/>
  <c r="H12" i="1" s="1"/>
  <c r="I31" i="1"/>
  <c r="J31" i="1" s="1"/>
  <c r="I24" i="1"/>
  <c r="J24" i="1" s="1"/>
  <c r="E21" i="6"/>
  <c r="I7" i="1"/>
  <c r="J7" i="1" s="1"/>
  <c r="D8" i="7"/>
  <c r="D8" i="6"/>
  <c r="I33" i="1"/>
  <c r="J33" i="1" s="1"/>
  <c r="G23" i="1"/>
  <c r="H23" i="1" s="1"/>
  <c r="I6" i="1"/>
  <c r="D8" i="3"/>
  <c r="D21" i="3"/>
  <c r="D21" i="7"/>
  <c r="D21" i="6"/>
  <c r="F21" i="7"/>
  <c r="I19" i="1"/>
  <c r="J19" i="1" s="1"/>
  <c r="G19" i="1"/>
  <c r="H19" i="1" s="1"/>
  <c r="I14" i="1"/>
  <c r="J14" i="1" s="1"/>
  <c r="I21" i="1"/>
  <c r="J21" i="1" s="1"/>
  <c r="G32" i="1"/>
  <c r="H32" i="1" s="1"/>
  <c r="I34" i="1"/>
  <c r="J34" i="1" s="1"/>
  <c r="G33" i="1"/>
  <c r="H33" i="1" s="1"/>
  <c r="G14" i="1"/>
  <c r="H14" i="1" s="1"/>
  <c r="K8" i="3"/>
  <c r="L8" i="3" s="1"/>
  <c r="E8" i="7"/>
  <c r="C8" i="6"/>
  <c r="G31" i="1"/>
  <c r="H31" i="1" s="1"/>
  <c r="G30" i="1"/>
  <c r="H30" i="1" s="1"/>
  <c r="I20" i="1"/>
  <c r="J20" i="1" s="1"/>
  <c r="I25" i="1"/>
  <c r="J25" i="1" s="1"/>
  <c r="G29" i="1"/>
  <c r="H29" i="1" s="1"/>
  <c r="G7" i="1"/>
  <c r="H7" i="1" s="1"/>
  <c r="I15" i="1"/>
  <c r="J15" i="1" s="1"/>
  <c r="C21" i="7"/>
  <c r="C21" i="6"/>
  <c r="F21" i="3"/>
  <c r="G8" i="1"/>
  <c r="H8" i="1" s="1"/>
  <c r="I21" i="3"/>
  <c r="J21" i="3" s="1"/>
  <c r="I16" i="1"/>
  <c r="J16" i="1" s="1"/>
  <c r="I29" i="1"/>
  <c r="J29" i="1" s="1"/>
  <c r="G16" i="1"/>
  <c r="H16" i="1" s="1"/>
  <c r="I22" i="1"/>
  <c r="J22" i="1" s="1"/>
  <c r="I8" i="1"/>
  <c r="J8" i="1" s="1"/>
  <c r="G22" i="1"/>
  <c r="H22" i="1" s="1"/>
  <c r="I13" i="1"/>
  <c r="J13" i="1" s="1"/>
  <c r="F8" i="7"/>
  <c r="G15" i="1"/>
  <c r="H15" i="1" s="1"/>
  <c r="I18" i="1"/>
  <c r="J18" i="1" s="1"/>
  <c r="G28" i="3"/>
  <c r="K27" i="1"/>
  <c r="L27" i="1" s="1"/>
  <c r="E27" i="3"/>
  <c r="K36" i="1"/>
  <c r="L36" i="1" s="1"/>
  <c r="G37" i="3"/>
  <c r="E37" i="3"/>
  <c r="E36" i="1"/>
  <c r="F36" i="1" s="1"/>
  <c r="C19" i="5"/>
  <c r="E19" i="5" s="1"/>
  <c r="C6" i="5"/>
  <c r="E6" i="5" s="1"/>
  <c r="C11" i="5"/>
  <c r="E11" i="5" s="1"/>
  <c r="C20" i="5"/>
  <c r="E20" i="5" s="1"/>
  <c r="C29" i="5"/>
  <c r="E29" i="5" s="1"/>
  <c r="C12" i="5"/>
  <c r="E12" i="5" s="1"/>
  <c r="C21" i="5"/>
  <c r="E21" i="5" s="1"/>
  <c r="C30" i="5"/>
  <c r="E30" i="5" s="1"/>
  <c r="C13" i="5"/>
  <c r="E13" i="5" s="1"/>
  <c r="C31" i="5"/>
  <c r="E31" i="5" s="1"/>
  <c r="C14" i="5"/>
  <c r="E14" i="5" s="1"/>
  <c r="C23" i="5"/>
  <c r="E23" i="5" s="1"/>
  <c r="C32" i="5"/>
  <c r="E32" i="5" s="1"/>
  <c r="C22" i="5"/>
  <c r="E22" i="5" s="1"/>
  <c r="C7" i="5"/>
  <c r="E7" i="5" s="1"/>
  <c r="C15" i="5"/>
  <c r="E15" i="5" s="1"/>
  <c r="C24" i="5"/>
  <c r="E24" i="5" s="1"/>
  <c r="C33" i="5"/>
  <c r="E33" i="5" s="1"/>
  <c r="C8" i="5"/>
  <c r="E8" i="5" s="1"/>
  <c r="C16" i="5"/>
  <c r="E16" i="5" s="1"/>
  <c r="C25" i="5"/>
  <c r="E25" i="5" s="1"/>
  <c r="C34" i="5"/>
  <c r="E34" i="5" s="1"/>
  <c r="C9" i="5"/>
  <c r="E9" i="5" s="1"/>
  <c r="C17" i="5"/>
  <c r="E17" i="5" s="1"/>
  <c r="C27" i="5"/>
  <c r="E27" i="5" s="1"/>
  <c r="C36" i="5"/>
  <c r="E36" i="5" s="1"/>
  <c r="C10" i="5"/>
  <c r="E10" i="5" s="1"/>
  <c r="C18" i="5"/>
  <c r="E18" i="5" s="1"/>
  <c r="C28" i="5"/>
  <c r="E28" i="5" s="1"/>
  <c r="C5" i="5"/>
  <c r="K20" i="1" l="1"/>
  <c r="L20" i="1" s="1"/>
  <c r="G21" i="3"/>
  <c r="E21" i="3"/>
  <c r="E20" i="1"/>
  <c r="F20" i="1" s="1"/>
  <c r="E8" i="3"/>
  <c r="E7" i="1"/>
  <c r="F7" i="1" s="1"/>
  <c r="I38" i="1"/>
  <c r="J38" i="1" s="1"/>
  <c r="J6" i="1"/>
  <c r="G8" i="3"/>
  <c r="K7" i="1"/>
  <c r="L7" i="1" s="1"/>
  <c r="C37" i="5"/>
  <c r="E37" i="5" s="1"/>
  <c r="E5" i="5"/>
  <c r="C41" i="5"/>
  <c r="C42" i="5"/>
  <c r="H6" i="1"/>
  <c r="G38" i="1"/>
  <c r="H38" i="1" s="1"/>
  <c r="G41" i="1"/>
  <c r="E41" i="5" l="1"/>
  <c r="E42" i="5"/>
  <c r="C15" i="7" l="1"/>
  <c r="C15" i="6"/>
  <c r="F15" i="3"/>
  <c r="E35" i="6"/>
  <c r="E31" i="7"/>
  <c r="K31" i="3"/>
  <c r="L31" i="3" s="1"/>
  <c r="K25" i="3"/>
  <c r="L25" i="3" s="1"/>
  <c r="E25" i="7"/>
  <c r="E26" i="6"/>
  <c r="I24" i="3"/>
  <c r="J24" i="3" s="1"/>
  <c r="E23" i="6"/>
  <c r="D23" i="3"/>
  <c r="F7" i="7"/>
  <c r="D20" i="3"/>
  <c r="F12" i="7"/>
  <c r="K22" i="3"/>
  <c r="L22" i="3" s="1"/>
  <c r="E22" i="7"/>
  <c r="E12" i="7"/>
  <c r="K12" i="3"/>
  <c r="L12" i="3" s="1"/>
  <c r="D26" i="3"/>
  <c r="F22" i="6"/>
  <c r="K18" i="3"/>
  <c r="L18" i="3" s="1"/>
  <c r="E18" i="7"/>
  <c r="D34" i="3"/>
  <c r="F7" i="6"/>
  <c r="I30" i="3"/>
  <c r="J30" i="3" s="1"/>
  <c r="E36" i="6"/>
  <c r="E18" i="6"/>
  <c r="C25" i="7"/>
  <c r="C25" i="6"/>
  <c r="F25" i="3"/>
  <c r="I31" i="3"/>
  <c r="J31" i="3" s="1"/>
  <c r="F27" i="6"/>
  <c r="F16" i="3"/>
  <c r="C16" i="7"/>
  <c r="C16" i="6"/>
  <c r="I18" i="3"/>
  <c r="J18" i="3" s="1"/>
  <c r="F20" i="6"/>
  <c r="D16" i="3"/>
  <c r="D14" i="3"/>
  <c r="E19" i="7"/>
  <c r="K19" i="3"/>
  <c r="L19" i="3" s="1"/>
  <c r="F12" i="6"/>
  <c r="E10" i="6"/>
  <c r="I20" i="3"/>
  <c r="J20" i="3" s="1"/>
  <c r="D36" i="3"/>
  <c r="E7" i="7"/>
  <c r="K7" i="3"/>
  <c r="F18" i="7"/>
  <c r="C19" i="7"/>
  <c r="C19" i="6"/>
  <c r="F19" i="3"/>
  <c r="E34" i="6"/>
  <c r="D10" i="7"/>
  <c r="D10" i="6"/>
  <c r="C29" i="7"/>
  <c r="C29" i="6"/>
  <c r="F29" i="3"/>
  <c r="F20" i="7"/>
  <c r="F32" i="6"/>
  <c r="D19" i="3"/>
  <c r="E22" i="6"/>
  <c r="F11" i="6"/>
  <c r="E27" i="7"/>
  <c r="K27" i="3"/>
  <c r="L27" i="3" s="1"/>
  <c r="I17" i="3"/>
  <c r="J17" i="3" s="1"/>
  <c r="E9" i="6"/>
  <c r="F10" i="3"/>
  <c r="C10" i="7"/>
  <c r="C10" i="6"/>
  <c r="F35" i="6"/>
  <c r="C23" i="7"/>
  <c r="C23" i="6"/>
  <c r="F23" i="3"/>
  <c r="K30" i="3"/>
  <c r="L30" i="3" s="1"/>
  <c r="E30" i="7"/>
  <c r="F15" i="6"/>
  <c r="D35" i="3"/>
  <c r="C35" i="7"/>
  <c r="C35" i="6"/>
  <c r="F35" i="3"/>
  <c r="D24" i="3"/>
  <c r="D15" i="7"/>
  <c r="D15" i="6"/>
  <c r="E32" i="6"/>
  <c r="F24" i="7"/>
  <c r="E13" i="6"/>
  <c r="E11" i="7"/>
  <c r="K11" i="3"/>
  <c r="L11" i="3" s="1"/>
  <c r="D16" i="7"/>
  <c r="D16" i="6"/>
  <c r="E17" i="6"/>
  <c r="D23" i="7"/>
  <c r="D23" i="6"/>
  <c r="C26" i="7"/>
  <c r="C26" i="6"/>
  <c r="F26" i="3"/>
  <c r="C27" i="7"/>
  <c r="C27" i="6"/>
  <c r="F27" i="3"/>
  <c r="D13" i="3"/>
  <c r="D26" i="7"/>
  <c r="D26" i="6"/>
  <c r="F38" i="6"/>
  <c r="F13" i="7"/>
  <c r="E16" i="7"/>
  <c r="K16" i="3"/>
  <c r="L16" i="3" s="1"/>
  <c r="I25" i="3"/>
  <c r="J25" i="3" s="1"/>
  <c r="F34" i="7"/>
  <c r="D14" i="7"/>
  <c r="D14" i="6"/>
  <c r="K14" i="3"/>
  <c r="L14" i="3" s="1"/>
  <c r="E14" i="7"/>
  <c r="C30" i="7"/>
  <c r="C30" i="6"/>
  <c r="F30" i="3"/>
  <c r="F27" i="7"/>
  <c r="D30" i="7"/>
  <c r="D30" i="6"/>
  <c r="D34" i="7"/>
  <c r="D34" i="6"/>
  <c r="F19" i="6"/>
  <c r="D12" i="7"/>
  <c r="D12" i="6"/>
  <c r="E19" i="6"/>
  <c r="I32" i="3"/>
  <c r="J32" i="3" s="1"/>
  <c r="K13" i="3"/>
  <c r="L13" i="3" s="1"/>
  <c r="E13" i="7"/>
  <c r="D24" i="7"/>
  <c r="D24" i="6"/>
  <c r="F34" i="6"/>
  <c r="D25" i="3"/>
  <c r="E7" i="6"/>
  <c r="D9" i="3"/>
  <c r="D32" i="3"/>
  <c r="F30" i="7"/>
  <c r="E25" i="6"/>
  <c r="D17" i="7"/>
  <c r="D17" i="6"/>
  <c r="I34" i="3"/>
  <c r="J34" i="3" s="1"/>
  <c r="F16" i="6"/>
  <c r="F32" i="7"/>
  <c r="E33" i="6"/>
  <c r="C13" i="7"/>
  <c r="C13" i="6"/>
  <c r="F13" i="3"/>
  <c r="F32" i="3"/>
  <c r="C32" i="7"/>
  <c r="C32" i="6"/>
  <c r="F31" i="7"/>
  <c r="F22" i="7"/>
  <c r="C38" i="7"/>
  <c r="C38" i="6"/>
  <c r="F38" i="3"/>
  <c r="I12" i="3"/>
  <c r="J12" i="3" s="1"/>
  <c r="E29" i="6"/>
  <c r="I16" i="3"/>
  <c r="J16" i="3" s="1"/>
  <c r="K33" i="3"/>
  <c r="L33" i="3" s="1"/>
  <c r="E33" i="7"/>
  <c r="D33" i="7"/>
  <c r="D33" i="6"/>
  <c r="F30" i="6"/>
  <c r="D17" i="3"/>
  <c r="D35" i="7"/>
  <c r="D35" i="6"/>
  <c r="K29" i="3"/>
  <c r="L29" i="3" s="1"/>
  <c r="E29" i="7"/>
  <c r="D18" i="7"/>
  <c r="D18" i="6"/>
  <c r="I13" i="3"/>
  <c r="J13" i="3" s="1"/>
  <c r="D11" i="3"/>
  <c r="E31" i="6"/>
  <c r="C22" i="7"/>
  <c r="C22" i="6"/>
  <c r="F22" i="3"/>
  <c r="F14" i="6"/>
  <c r="C34" i="7"/>
  <c r="C34" i="6"/>
  <c r="F34" i="3"/>
  <c r="F36" i="3"/>
  <c r="C36" i="7"/>
  <c r="C36" i="6"/>
  <c r="F35" i="7"/>
  <c r="E15" i="7"/>
  <c r="K15" i="3"/>
  <c r="L15" i="3" s="1"/>
  <c r="D12" i="3"/>
  <c r="E32" i="7"/>
  <c r="K32" i="3"/>
  <c r="L32" i="3" s="1"/>
  <c r="I35" i="3"/>
  <c r="J35" i="3" s="1"/>
  <c r="F36" i="6"/>
  <c r="E30" i="6"/>
  <c r="D19" i="7"/>
  <c r="D19" i="6"/>
  <c r="D30" i="3"/>
  <c r="F26" i="7"/>
  <c r="I38" i="3"/>
  <c r="J38" i="3" s="1"/>
  <c r="C14" i="7"/>
  <c r="C14" i="6"/>
  <c r="F14" i="3"/>
  <c r="I19" i="3"/>
  <c r="J19" i="3" s="1"/>
  <c r="E11" i="6"/>
  <c r="I33" i="3"/>
  <c r="J33" i="3" s="1"/>
  <c r="F24" i="6"/>
  <c r="I11" i="3"/>
  <c r="J11" i="3" s="1"/>
  <c r="D7" i="3"/>
  <c r="I10" i="3"/>
  <c r="J10" i="3" s="1"/>
  <c r="F23" i="7"/>
  <c r="F17" i="7"/>
  <c r="F29" i="6"/>
  <c r="D10" i="3"/>
  <c r="C7" i="7"/>
  <c r="C7" i="6"/>
  <c r="F7" i="3"/>
  <c r="D32" i="7"/>
  <c r="D32" i="6"/>
  <c r="F13" i="6"/>
  <c r="K17" i="3"/>
  <c r="L17" i="3" s="1"/>
  <c r="E17" i="7"/>
  <c r="D22" i="7"/>
  <c r="D22" i="6"/>
  <c r="D11" i="7"/>
  <c r="D11" i="6"/>
  <c r="I23" i="3"/>
  <c r="J23" i="3" s="1"/>
  <c r="F24" i="3"/>
  <c r="C24" i="7"/>
  <c r="C24" i="6"/>
  <c r="I7" i="3"/>
  <c r="F18" i="6"/>
  <c r="F17" i="6"/>
  <c r="C9" i="7"/>
  <c r="C9" i="6"/>
  <c r="F9" i="3"/>
  <c r="F20" i="3"/>
  <c r="C20" i="7"/>
  <c r="C20" i="6"/>
  <c r="F26" i="6"/>
  <c r="D31" i="7"/>
  <c r="D31" i="6"/>
  <c r="F10" i="7"/>
  <c r="F33" i="6"/>
  <c r="D20" i="7"/>
  <c r="D20" i="6"/>
  <c r="E20" i="7"/>
  <c r="K20" i="3"/>
  <c r="L20" i="3" s="1"/>
  <c r="K10" i="3"/>
  <c r="L10" i="3" s="1"/>
  <c r="E10" i="7"/>
  <c r="F12" i="3"/>
  <c r="C12" i="7"/>
  <c r="C12" i="6"/>
  <c r="F31" i="6"/>
  <c r="E36" i="7"/>
  <c r="K36" i="3"/>
  <c r="L36" i="3" s="1"/>
  <c r="D22" i="3"/>
  <c r="D38" i="7"/>
  <c r="D38" i="6"/>
  <c r="D13" i="7"/>
  <c r="D13" i="6"/>
  <c r="I27" i="3"/>
  <c r="D33" i="3"/>
  <c r="E20" i="6"/>
  <c r="D15" i="3"/>
  <c r="K26" i="3"/>
  <c r="L26" i="3" s="1"/>
  <c r="E26" i="7"/>
  <c r="F38" i="7"/>
  <c r="F16" i="7"/>
  <c r="K38" i="3"/>
  <c r="L38" i="3" s="1"/>
  <c r="E38" i="7"/>
  <c r="E14" i="6"/>
  <c r="E9" i="7"/>
  <c r="K9" i="3"/>
  <c r="L9" i="3" s="1"/>
  <c r="F11" i="7"/>
  <c r="E35" i="7"/>
  <c r="K35" i="3"/>
  <c r="L35" i="3" s="1"/>
  <c r="D29" i="7"/>
  <c r="D29" i="6"/>
  <c r="I26" i="3"/>
  <c r="J26" i="3" s="1"/>
  <c r="D31" i="3"/>
  <c r="F29" i="7"/>
  <c r="E12" i="6"/>
  <c r="D25" i="7"/>
  <c r="D25" i="6"/>
  <c r="E15" i="6"/>
  <c r="F15" i="7"/>
  <c r="C31" i="7"/>
  <c r="C31" i="6"/>
  <c r="F31" i="3"/>
  <c r="F10" i="6"/>
  <c r="E27" i="6"/>
  <c r="D29" i="3"/>
  <c r="F23" i="6"/>
  <c r="D7" i="7"/>
  <c r="D7" i="6"/>
  <c r="D27" i="7"/>
  <c r="D27" i="6"/>
  <c r="E23" i="7"/>
  <c r="K23" i="3"/>
  <c r="L23" i="3" s="1"/>
  <c r="I15" i="3"/>
  <c r="J15" i="3" s="1"/>
  <c r="D9" i="7"/>
  <c r="D9" i="6"/>
  <c r="I22" i="3"/>
  <c r="J22" i="3" s="1"/>
  <c r="E16" i="6"/>
  <c r="E38" i="6"/>
  <c r="I9" i="3"/>
  <c r="J9" i="3" s="1"/>
  <c r="D18" i="3"/>
  <c r="D38" i="3"/>
  <c r="I29" i="3"/>
  <c r="J29" i="3" s="1"/>
  <c r="C11" i="7"/>
  <c r="C11" i="6"/>
  <c r="F11" i="3"/>
  <c r="I14" i="3"/>
  <c r="J14" i="3" s="1"/>
  <c r="F33" i="7"/>
  <c r="C33" i="7"/>
  <c r="C33" i="6"/>
  <c r="F33" i="3"/>
  <c r="F25" i="7"/>
  <c r="F9" i="7"/>
  <c r="E24" i="6"/>
  <c r="I36" i="3"/>
  <c r="J36" i="3" s="1"/>
  <c r="K34" i="3"/>
  <c r="L34" i="3" s="1"/>
  <c r="E34" i="7"/>
  <c r="F25" i="6"/>
  <c r="F19" i="7"/>
  <c r="F9" i="6"/>
  <c r="E24" i="7"/>
  <c r="K24" i="3"/>
  <c r="L24" i="3" s="1"/>
  <c r="F36" i="7"/>
  <c r="C17" i="7"/>
  <c r="C17" i="6"/>
  <c r="F17" i="3"/>
  <c r="C18" i="7"/>
  <c r="C18" i="6"/>
  <c r="F18" i="3"/>
  <c r="D36" i="7"/>
  <c r="D36" i="6"/>
  <c r="F14" i="7"/>
  <c r="C7" i="2"/>
  <c r="J7" i="2"/>
  <c r="H7" i="2"/>
  <c r="C8" i="2"/>
  <c r="J8" i="2"/>
  <c r="H8" i="2"/>
  <c r="J9" i="2" l="1"/>
  <c r="L7" i="2"/>
  <c r="K7" i="2" s="1"/>
  <c r="H9" i="2"/>
  <c r="E18" i="3"/>
  <c r="E17" i="1"/>
  <c r="F17" i="1" s="1"/>
  <c r="G9" i="3"/>
  <c r="K8" i="1"/>
  <c r="L8" i="1" s="1"/>
  <c r="G24" i="3"/>
  <c r="K23" i="1"/>
  <c r="L23" i="1" s="1"/>
  <c r="L7" i="3"/>
  <c r="K39" i="3"/>
  <c r="L39" i="3" s="1"/>
  <c r="E14" i="3"/>
  <c r="E13" i="1"/>
  <c r="F13" i="1" s="1"/>
  <c r="E33" i="1"/>
  <c r="F33" i="1" s="1"/>
  <c r="E34" i="3"/>
  <c r="G12" i="3"/>
  <c r="K11" i="1"/>
  <c r="L11" i="1" s="1"/>
  <c r="G14" i="3"/>
  <c r="K13" i="1"/>
  <c r="L13" i="1" s="1"/>
  <c r="G22" i="3"/>
  <c r="K21" i="1"/>
  <c r="L21" i="1" s="1"/>
  <c r="E32" i="3"/>
  <c r="E31" i="1"/>
  <c r="F31" i="1" s="1"/>
  <c r="E39" i="7"/>
  <c r="E16" i="3"/>
  <c r="E15" i="1"/>
  <c r="F15" i="1" s="1"/>
  <c r="G25" i="3"/>
  <c r="K24" i="1"/>
  <c r="L24" i="1" s="1"/>
  <c r="G31" i="3"/>
  <c r="K30" i="1"/>
  <c r="L30" i="1" s="1"/>
  <c r="E9" i="3"/>
  <c r="E8" i="1"/>
  <c r="F8" i="1" s="1"/>
  <c r="E35" i="3"/>
  <c r="E34" i="1"/>
  <c r="F34" i="1" s="1"/>
  <c r="E36" i="3"/>
  <c r="E35" i="1"/>
  <c r="F35" i="1" s="1"/>
  <c r="E20" i="3"/>
  <c r="E19" i="1"/>
  <c r="F19" i="1" s="1"/>
  <c r="E8" i="2"/>
  <c r="G8" i="2" s="1"/>
  <c r="D8" i="2" s="1"/>
  <c r="G11" i="3"/>
  <c r="K10" i="1"/>
  <c r="L10" i="1" s="1"/>
  <c r="E31" i="3"/>
  <c r="E30" i="1"/>
  <c r="F30" i="1" s="1"/>
  <c r="E15" i="3"/>
  <c r="E14" i="1"/>
  <c r="F14" i="1" s="1"/>
  <c r="E22" i="3"/>
  <c r="E21" i="1"/>
  <c r="F21" i="1" s="1"/>
  <c r="G7" i="3"/>
  <c r="F39" i="3"/>
  <c r="G39" i="3" s="1"/>
  <c r="F42" i="3"/>
  <c r="K6" i="1"/>
  <c r="E6" i="1"/>
  <c r="E7" i="3"/>
  <c r="D39" i="3"/>
  <c r="E39" i="3" s="1"/>
  <c r="E39" i="6"/>
  <c r="E13" i="3"/>
  <c r="E12" i="1"/>
  <c r="F12" i="1" s="1"/>
  <c r="E19" i="3"/>
  <c r="E18" i="1"/>
  <c r="F18" i="1" s="1"/>
  <c r="F39" i="7"/>
  <c r="F41" i="7" s="1"/>
  <c r="F42" i="7"/>
  <c r="L8" i="2"/>
  <c r="I8" i="2" s="1"/>
  <c r="G7" i="2"/>
  <c r="C9" i="2"/>
  <c r="G18" i="3"/>
  <c r="K17" i="1"/>
  <c r="L17" i="1" s="1"/>
  <c r="D39" i="6"/>
  <c r="D42" i="6"/>
  <c r="C39" i="6"/>
  <c r="G36" i="3"/>
  <c r="K35" i="1"/>
  <c r="L35" i="1" s="1"/>
  <c r="E25" i="3"/>
  <c r="E24" i="1"/>
  <c r="F24" i="1" s="1"/>
  <c r="G30" i="3"/>
  <c r="K29" i="1"/>
  <c r="L29" i="1" s="1"/>
  <c r="G27" i="3"/>
  <c r="K26" i="1"/>
  <c r="L26" i="1" s="1"/>
  <c r="G10" i="3"/>
  <c r="K9" i="1"/>
  <c r="L9" i="1" s="1"/>
  <c r="G19" i="3"/>
  <c r="K18" i="1"/>
  <c r="L18" i="1" s="1"/>
  <c r="E26" i="3"/>
  <c r="E25" i="1"/>
  <c r="F25" i="1" s="1"/>
  <c r="E23" i="3"/>
  <c r="E22" i="1"/>
  <c r="F22" i="1" s="1"/>
  <c r="D39" i="7"/>
  <c r="D42" i="7"/>
  <c r="E33" i="3"/>
  <c r="E32" i="1"/>
  <c r="F32" i="1" s="1"/>
  <c r="I39" i="3"/>
  <c r="J39" i="3" s="1"/>
  <c r="J7" i="3"/>
  <c r="C39" i="7"/>
  <c r="G34" i="3"/>
  <c r="K33" i="1"/>
  <c r="L33" i="1" s="1"/>
  <c r="E11" i="3"/>
  <c r="E10" i="1"/>
  <c r="F10" i="1" s="1"/>
  <c r="E17" i="3"/>
  <c r="E16" i="1"/>
  <c r="F16" i="1" s="1"/>
  <c r="G32" i="3"/>
  <c r="K31" i="1"/>
  <c r="L31" i="1" s="1"/>
  <c r="G15" i="3"/>
  <c r="K14" i="1"/>
  <c r="L14" i="1" s="1"/>
  <c r="E7" i="2"/>
  <c r="G33" i="3"/>
  <c r="K32" i="1"/>
  <c r="L32" i="1" s="1"/>
  <c r="J27" i="3"/>
  <c r="E26" i="1"/>
  <c r="F26" i="1" s="1"/>
  <c r="E10" i="3"/>
  <c r="E9" i="1"/>
  <c r="F9" i="1" s="1"/>
  <c r="E30" i="3"/>
  <c r="E29" i="1"/>
  <c r="F29" i="1" s="1"/>
  <c r="E12" i="3"/>
  <c r="E11" i="1"/>
  <c r="F11" i="1" s="1"/>
  <c r="G38" i="3"/>
  <c r="K37" i="1"/>
  <c r="L37" i="1" s="1"/>
  <c r="G13" i="3"/>
  <c r="K12" i="1"/>
  <c r="L12" i="1" s="1"/>
  <c r="E24" i="3"/>
  <c r="E23" i="1"/>
  <c r="F23" i="1" s="1"/>
  <c r="G23" i="3"/>
  <c r="K22" i="1"/>
  <c r="L22" i="1" s="1"/>
  <c r="K28" i="1"/>
  <c r="L28" i="1" s="1"/>
  <c r="G29" i="3"/>
  <c r="G16" i="3"/>
  <c r="K15" i="1"/>
  <c r="L15" i="1" s="1"/>
  <c r="G17" i="3"/>
  <c r="K16" i="1"/>
  <c r="L16" i="1" s="1"/>
  <c r="E38" i="3"/>
  <c r="E37" i="1"/>
  <c r="F37" i="1" s="1"/>
  <c r="E29" i="3"/>
  <c r="E28" i="1"/>
  <c r="F28" i="1" s="1"/>
  <c r="G20" i="3"/>
  <c r="K19" i="1"/>
  <c r="L19" i="1" s="1"/>
  <c r="G26" i="3"/>
  <c r="K25" i="1"/>
  <c r="L25" i="1" s="1"/>
  <c r="G35" i="3"/>
  <c r="K34" i="1"/>
  <c r="L34" i="1" s="1"/>
  <c r="F39" i="6"/>
  <c r="F42" i="6"/>
  <c r="F41" i="6" l="1"/>
  <c r="D41" i="6"/>
  <c r="I7" i="2"/>
  <c r="K8" i="2"/>
  <c r="F6" i="1"/>
  <c r="E46" i="1"/>
  <c r="E45" i="1"/>
  <c r="E44" i="1"/>
  <c r="E47" i="1"/>
  <c r="E38" i="1"/>
  <c r="F38" i="1" s="1"/>
  <c r="L43" i="1"/>
  <c r="K38" i="1"/>
  <c r="L38" i="1" s="1"/>
  <c r="L6" i="1"/>
  <c r="F7" i="2"/>
  <c r="E9" i="2"/>
  <c r="F9" i="2" s="1"/>
  <c r="D9" i="2"/>
  <c r="L45" i="3"/>
  <c r="N46" i="3"/>
  <c r="G9" i="2"/>
  <c r="D41" i="7"/>
  <c r="D7" i="2"/>
  <c r="G42" i="3"/>
  <c r="F45" i="3"/>
  <c r="G45" i="3"/>
  <c r="G41" i="3"/>
  <c r="I9" i="2"/>
  <c r="F8" i="2"/>
  <c r="L9" i="2"/>
  <c r="K9" i="2"/>
  <c r="L42" i="1" l="1"/>
  <c r="L41" i="1"/>
</calcChain>
</file>

<file path=xl/sharedStrings.xml><?xml version="1.0" encoding="utf-8"?>
<sst xmlns="http://schemas.openxmlformats.org/spreadsheetml/2006/main" count="260" uniqueCount="68">
  <si>
    <t>Total</t>
  </si>
  <si>
    <t>West Lothian</t>
  </si>
  <si>
    <t>West Dunbartonshire</t>
  </si>
  <si>
    <t>Stirling</t>
  </si>
  <si>
    <t>South Lanarkshire</t>
  </si>
  <si>
    <t>South Ayrshire</t>
  </si>
  <si>
    <t>Shetland Islands</t>
  </si>
  <si>
    <t>Scottish Borders</t>
  </si>
  <si>
    <t>Renfrewshire</t>
  </si>
  <si>
    <t>Perth and Kinross</t>
  </si>
  <si>
    <t>Orkney Islands</t>
  </si>
  <si>
    <t>North Lanarkshire</t>
  </si>
  <si>
    <t>North Ayrshire</t>
  </si>
  <si>
    <t>Na h-Eileanan Siar</t>
  </si>
  <si>
    <t>Moray</t>
  </si>
  <si>
    <t>Midlothian</t>
  </si>
  <si>
    <t>Inverclyde</t>
  </si>
  <si>
    <t>Highland</t>
  </si>
  <si>
    <t>Glasgow City</t>
  </si>
  <si>
    <t>Fife</t>
  </si>
  <si>
    <t>Falkirk</t>
  </si>
  <si>
    <t>City of Edinburgh</t>
  </si>
  <si>
    <t>East Renfrewshire</t>
  </si>
  <si>
    <t>East Lothian</t>
  </si>
  <si>
    <t>East Dunbartonshire</t>
  </si>
  <si>
    <t>East Ayrshire</t>
  </si>
  <si>
    <t>Dundee City</t>
  </si>
  <si>
    <t>Dumfries and Galloway</t>
  </si>
  <si>
    <t>Clackmannanshire</t>
  </si>
  <si>
    <t>Argyll and Bute</t>
  </si>
  <si>
    <t>Angus</t>
  </si>
  <si>
    <t>Aberdeenshire</t>
  </si>
  <si>
    <t>Aberdeen City</t>
  </si>
  <si>
    <t>%</t>
  </si>
  <si>
    <t>Number</t>
  </si>
  <si>
    <t>Grants Awarded*</t>
  </si>
  <si>
    <t>Application referred or deferred</t>
  </si>
  <si>
    <t>Aplication Rejected</t>
  </si>
  <si>
    <t>Awaiting processing</t>
  </si>
  <si>
    <t>Applications</t>
  </si>
  <si>
    <t>Local Authority</t>
  </si>
  <si>
    <t>Table 2: Application status, by LA</t>
  </si>
  <si>
    <t>&gt;£51k</t>
  </si>
  <si>
    <t>&lt;£51k</t>
  </si>
  <si>
    <t>Rejected, referred or deferred</t>
  </si>
  <si>
    <t>Awarded</t>
  </si>
  <si>
    <t>Business Restrictions Grant</t>
  </si>
  <si>
    <t>Temporary Closure Fund</t>
  </si>
  <si>
    <t xml:space="preserve">Table 2 </t>
  </si>
  <si>
    <t>RV &gt; 51k</t>
  </si>
  <si>
    <t>RV ≤ 51k</t>
  </si>
  <si>
    <t>Grants Accepted*</t>
  </si>
  <si>
    <t>Table 3: Application status, by LA and ratable value</t>
  </si>
  <si>
    <t>% Budget allocated that has been spent</t>
  </si>
  <si>
    <t>Spend £</t>
  </si>
  <si>
    <t>Funding  £</t>
  </si>
  <si>
    <t>TOTAL</t>
  </si>
  <si>
    <t>% budget complete</t>
  </si>
  <si>
    <t>Budget</t>
  </si>
  <si>
    <t>Actual spend</t>
  </si>
  <si>
    <t xml:space="preserve">Local authority </t>
  </si>
  <si>
    <t>Table 1: Grant spending and budget, by LA</t>
  </si>
  <si>
    <t>Value</t>
  </si>
  <si>
    <t>Grants Accepted</t>
  </si>
  <si>
    <t>Hardship</t>
  </si>
  <si>
    <t>Closure</t>
  </si>
  <si>
    <t>Table 4: Awards, by Fund and LA</t>
  </si>
  <si>
    <t>Table 4: Awards, by RV and 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</si>
</sst>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6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FFFFFF"/>
      <name val="Arial"/>
      <family val="2"/>
    </font>
    <font>
      <b/>
      <i/>
      <sz val="11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6D7E8"/>
        <bgColor indexed="64"/>
      </patternFill>
    </fill>
    <fill>
      <patternFill patternType="solid">
        <fgColor rgb="FF5D386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9" fontId="0" fillId="0" borderId="0" xfId="0" applyNumberFormat="1"/>
    <xf numFmtId="9" fontId="2" fillId="0" borderId="1" xfId="2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2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vertical="center"/>
    </xf>
    <xf numFmtId="9" fontId="2" fillId="2" borderId="0" xfId="2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0" xfId="2" applyNumberFormat="1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justify" vertical="center"/>
    </xf>
    <xf numFmtId="9" fontId="2" fillId="0" borderId="0" xfId="2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2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Fill="1" applyBorder="1" applyAlignment="1">
      <alignment horizontal="justify" vertical="center"/>
    </xf>
    <xf numFmtId="9" fontId="2" fillId="0" borderId="4" xfId="2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3" fontId="6" fillId="0" borderId="7" xfId="0" applyNumberFormat="1" applyFont="1" applyBorder="1" applyAlignment="1">
      <alignment horizontal="center" vertical="center" wrapText="1"/>
    </xf>
    <xf numFmtId="9" fontId="7" fillId="0" borderId="7" xfId="2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left" vertical="center" wrapText="1"/>
    </xf>
    <xf numFmtId="9" fontId="2" fillId="2" borderId="0" xfId="2" applyFont="1" applyFill="1" applyAlignment="1">
      <alignment horizontal="right"/>
    </xf>
    <xf numFmtId="0" fontId="2" fillId="2" borderId="0" xfId="2" applyNumberFormat="1" applyFont="1" applyFill="1" applyAlignment="1">
      <alignment horizontal="right"/>
    </xf>
    <xf numFmtId="9" fontId="2" fillId="0" borderId="0" xfId="2" applyFont="1" applyAlignment="1">
      <alignment horizontal="right"/>
    </xf>
    <xf numFmtId="0" fontId="2" fillId="0" borderId="0" xfId="2" applyNumberFormat="1" applyFont="1" applyAlignment="1">
      <alignment horizontal="right"/>
    </xf>
    <xf numFmtId="0" fontId="14" fillId="0" borderId="0" xfId="0" applyFont="1" applyBorder="1" applyAlignment="1"/>
    <xf numFmtId="0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3" fontId="15" fillId="0" borderId="7" xfId="0" applyNumberFormat="1" applyFont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44" fontId="0" fillId="0" borderId="0" xfId="0" applyNumberFormat="1"/>
    <xf numFmtId="44" fontId="2" fillId="0" borderId="1" xfId="1" applyFont="1" applyBorder="1" applyAlignment="1">
      <alignment horizontal="right"/>
    </xf>
    <xf numFmtId="9" fontId="4" fillId="2" borderId="0" xfId="2" applyFont="1" applyFill="1" applyBorder="1" applyAlignment="1">
      <alignment horizontal="right" vertical="center"/>
    </xf>
    <xf numFmtId="44" fontId="4" fillId="2" borderId="0" xfId="1" applyFont="1" applyFill="1" applyBorder="1" applyAlignment="1">
      <alignment horizontal="justify" vertical="center"/>
    </xf>
    <xf numFmtId="9" fontId="4" fillId="0" borderId="0" xfId="2" applyFont="1" applyFill="1" applyBorder="1" applyAlignment="1">
      <alignment horizontal="right" vertical="center"/>
    </xf>
    <xf numFmtId="44" fontId="4" fillId="0" borderId="0" xfId="1" applyFont="1" applyFill="1" applyBorder="1" applyAlignment="1">
      <alignment horizontal="justify" vertical="center"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vertical="center"/>
    </xf>
    <xf numFmtId="0" fontId="14" fillId="0" borderId="4" xfId="0" applyFont="1" applyBorder="1" applyAlignment="1"/>
    <xf numFmtId="44" fontId="0" fillId="0" borderId="0" xfId="1" applyFont="1"/>
    <xf numFmtId="44" fontId="2" fillId="0" borderId="1" xfId="2" applyNumberFormat="1" applyFont="1" applyBorder="1" applyAlignment="1">
      <alignment horizontal="right"/>
    </xf>
    <xf numFmtId="44" fontId="2" fillId="2" borderId="0" xfId="1" applyFont="1" applyFill="1" applyAlignment="1">
      <alignment horizontal="right"/>
    </xf>
    <xf numFmtId="44" fontId="2" fillId="0" borderId="0" xfId="1" applyFont="1" applyAlignment="1">
      <alignment horizontal="right"/>
    </xf>
    <xf numFmtId="44" fontId="2" fillId="0" borderId="0" xfId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4" fontId="2" fillId="0" borderId="4" xfId="1" applyFont="1" applyBorder="1" applyAlignment="1">
      <alignment horizontal="right"/>
    </xf>
    <xf numFmtId="0" fontId="2" fillId="0" borderId="2" xfId="2" applyNumberFormat="1" applyFont="1" applyBorder="1" applyAlignment="1">
      <alignment horizontal="right"/>
    </xf>
    <xf numFmtId="44" fontId="2" fillId="2" borderId="0" xfId="1" applyFont="1" applyFill="1" applyBorder="1" applyAlignment="1">
      <alignment horizontal="right"/>
    </xf>
    <xf numFmtId="0" fontId="2" fillId="2" borderId="3" xfId="2" applyNumberFormat="1" applyFont="1" applyFill="1" applyBorder="1" applyAlignment="1">
      <alignment horizontal="right"/>
    </xf>
    <xf numFmtId="0" fontId="2" fillId="0" borderId="3" xfId="2" applyNumberFormat="1" applyFont="1" applyBorder="1" applyAlignment="1">
      <alignment horizontal="right"/>
    </xf>
    <xf numFmtId="0" fontId="3" fillId="0" borderId="15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styles.xml" Type="http://schemas.openxmlformats.org/officeDocument/2006/relationships/styles"/><Relationship Id="rId11" Target="sharedStrings.xml" Type="http://schemas.openxmlformats.org/officeDocument/2006/relationships/sharedStrings"/><Relationship Id="rId12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externalLinks/externalLink1.xml" Type="http://schemas.openxmlformats.org/officeDocument/2006/relationships/externalLink"/><Relationship Id="rId9" Target="theme/theme1.xml" Type="http://schemas.openxmlformats.org/officeDocument/2006/relationships/theme"/></Relationships>
</file>

<file path=xl/externalLinks/_rels/externalLink1.xml.rels><?xml version="1.0" encoding="UTF-8" standalone="yes"?><Relationships xmlns="http://schemas.openxmlformats.org/package/2006/relationships"><Relationship Id="rId1" Target="file:///C:/Users/u443982/Objective/Director/Cache/erdm.scotland.gov.uk%208443%20uA15928/A31116705/SFBF%20Interim%20Reporting%20(2%20December%202020)%20-%20Master%20Excel.xlsx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pplication Process by Fund"/>
      <sheetName val="Quick sums"/>
      <sheetName val="Percentage of funding"/>
      <sheetName val="Percentage of elegible"/>
      <sheetName val="Aberdeen City"/>
      <sheetName val="Aberdeenshire"/>
      <sheetName val="Angus"/>
      <sheetName val="Argyll and Bute"/>
      <sheetName val="Clackmannanshire"/>
      <sheetName val="Dumfries and Galloway"/>
      <sheetName val="Dundee City"/>
      <sheetName val="City of Edinburgh"/>
      <sheetName val="East Ayrshire"/>
      <sheetName val="East Dunbartonshire"/>
      <sheetName val="West Dunbartonshire"/>
      <sheetName val="East Lothian"/>
      <sheetName val="East Renfrewshire"/>
      <sheetName val="Falkirk"/>
      <sheetName val="Fife"/>
      <sheetName val="Glasgow City"/>
      <sheetName val="Highland"/>
      <sheetName val="Inverclyde"/>
      <sheetName val="Midlothian"/>
      <sheetName val="Moray"/>
      <sheetName val="Na h-Eileanan Siar"/>
      <sheetName val="North Ayrshire"/>
      <sheetName val="North Lanarkshire"/>
      <sheetName val="Orkney Islands"/>
      <sheetName val="Perth and Kinross"/>
      <sheetName val="Renfrewshire"/>
      <sheetName val="Scottish Borders"/>
      <sheetName val="Shetland Islands"/>
      <sheetName val="South Ayrshire"/>
      <sheetName val="South Lanarkshire"/>
      <sheetName val="Stirling"/>
      <sheetName val="West Dumbartonshire"/>
      <sheetName val="West Lothian"/>
    </sheetNames>
    <sheetDataSet>
      <sheetData sheetId="0">
        <row r="4">
          <cell r="A4" t="str">
            <v>Aberdeen City</v>
          </cell>
          <cell r="B4">
            <v>106</v>
          </cell>
          <cell r="C4">
            <v>0</v>
          </cell>
          <cell r="D4">
            <v>0</v>
          </cell>
          <cell r="E4">
            <v>8</v>
          </cell>
          <cell r="F4">
            <v>6</v>
          </cell>
          <cell r="G4">
            <v>21</v>
          </cell>
          <cell r="H4">
            <v>42000</v>
          </cell>
          <cell r="I4">
            <v>0</v>
          </cell>
          <cell r="J4">
            <v>15</v>
          </cell>
          <cell r="K4">
            <v>19</v>
          </cell>
          <cell r="L4">
            <v>37</v>
          </cell>
          <cell r="M4">
            <v>51800</v>
          </cell>
          <cell r="N4">
            <v>0</v>
          </cell>
          <cell r="O4">
            <v>40</v>
          </cell>
          <cell r="P4">
            <v>0</v>
          </cell>
          <cell r="Q4">
            <v>0</v>
          </cell>
          <cell r="R4">
            <v>4</v>
          </cell>
          <cell r="S4">
            <v>1</v>
          </cell>
          <cell r="T4">
            <v>10</v>
          </cell>
          <cell r="U4">
            <v>30000</v>
          </cell>
          <cell r="V4">
            <v>0</v>
          </cell>
          <cell r="W4">
            <v>1</v>
          </cell>
          <cell r="X4">
            <v>4</v>
          </cell>
          <cell r="Y4">
            <v>20</v>
          </cell>
          <cell r="Z4">
            <v>42000</v>
          </cell>
          <cell r="AA4">
            <v>0</v>
          </cell>
          <cell r="AB4">
            <v>146</v>
          </cell>
          <cell r="AC4">
            <v>0</v>
          </cell>
          <cell r="AD4">
            <v>0</v>
          </cell>
          <cell r="AE4">
            <v>58</v>
          </cell>
          <cell r="AF4">
            <v>28</v>
          </cell>
          <cell r="AG4">
            <v>30</v>
          </cell>
          <cell r="AH4">
            <v>88</v>
          </cell>
          <cell r="AI4">
            <v>165800</v>
          </cell>
          <cell r="AJ4">
            <v>0</v>
          </cell>
          <cell r="AK4">
            <v>165800</v>
          </cell>
        </row>
        <row r="5">
          <cell r="A5" t="str">
            <v>Aberdeenshire</v>
          </cell>
          <cell r="B5">
            <v>157</v>
          </cell>
          <cell r="C5">
            <v>113</v>
          </cell>
          <cell r="D5">
            <v>0.71974522292993626</v>
          </cell>
          <cell r="E5">
            <v>3</v>
          </cell>
          <cell r="F5">
            <v>0</v>
          </cell>
          <cell r="G5">
            <v>15</v>
          </cell>
          <cell r="H5">
            <v>30000</v>
          </cell>
          <cell r="I5">
            <v>0</v>
          </cell>
          <cell r="J5">
            <v>0</v>
          </cell>
          <cell r="K5">
            <v>0</v>
          </cell>
          <cell r="L5">
            <v>26</v>
          </cell>
          <cell r="M5">
            <v>36400</v>
          </cell>
          <cell r="N5">
            <v>0</v>
          </cell>
          <cell r="O5">
            <v>25</v>
          </cell>
          <cell r="P5">
            <v>16</v>
          </cell>
          <cell r="Q5">
            <v>0.64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9</v>
          </cell>
          <cell r="Z5">
            <v>18900</v>
          </cell>
          <cell r="AA5">
            <v>0</v>
          </cell>
          <cell r="AB5">
            <v>182</v>
          </cell>
          <cell r="AC5">
            <v>129</v>
          </cell>
          <cell r="AD5">
            <v>0.70879120879120883</v>
          </cell>
          <cell r="AE5">
            <v>3</v>
          </cell>
          <cell r="AF5">
            <v>3</v>
          </cell>
          <cell r="AG5">
            <v>0</v>
          </cell>
          <cell r="AH5">
            <v>50</v>
          </cell>
          <cell r="AI5">
            <v>85300</v>
          </cell>
          <cell r="AJ5">
            <v>0</v>
          </cell>
          <cell r="AK5">
            <v>85300</v>
          </cell>
        </row>
        <row r="6">
          <cell r="A6" t="str">
            <v>Angus</v>
          </cell>
          <cell r="B6">
            <v>195</v>
          </cell>
          <cell r="C6">
            <v>20</v>
          </cell>
          <cell r="D6">
            <v>0.10256410256410256</v>
          </cell>
          <cell r="E6">
            <v>7</v>
          </cell>
          <cell r="F6">
            <v>0</v>
          </cell>
          <cell r="G6">
            <v>47</v>
          </cell>
          <cell r="H6">
            <v>86000</v>
          </cell>
          <cell r="I6">
            <v>5000</v>
          </cell>
          <cell r="J6">
            <v>38</v>
          </cell>
          <cell r="K6">
            <v>0</v>
          </cell>
          <cell r="L6">
            <v>83</v>
          </cell>
          <cell r="M6">
            <v>96600</v>
          </cell>
          <cell r="N6">
            <v>10500</v>
          </cell>
          <cell r="O6">
            <v>10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1</v>
          </cell>
          <cell r="U6">
            <v>3000</v>
          </cell>
          <cell r="V6">
            <v>0</v>
          </cell>
          <cell r="W6">
            <v>0</v>
          </cell>
          <cell r="X6">
            <v>0</v>
          </cell>
          <cell r="Y6">
            <v>9</v>
          </cell>
          <cell r="Z6">
            <v>10500</v>
          </cell>
          <cell r="AA6">
            <v>6300</v>
          </cell>
          <cell r="AB6">
            <v>205</v>
          </cell>
          <cell r="AC6">
            <v>20</v>
          </cell>
          <cell r="AD6">
            <v>9.7560975609756101E-2</v>
          </cell>
          <cell r="AE6">
            <v>45</v>
          </cell>
          <cell r="AF6">
            <v>45</v>
          </cell>
          <cell r="AG6">
            <v>0</v>
          </cell>
          <cell r="AH6">
            <v>140</v>
          </cell>
          <cell r="AI6">
            <v>196100</v>
          </cell>
          <cell r="AJ6">
            <v>21800</v>
          </cell>
          <cell r="AK6">
            <v>217900</v>
          </cell>
        </row>
        <row r="7">
          <cell r="A7" t="str">
            <v>Argyll and Bute</v>
          </cell>
          <cell r="B7">
            <v>137</v>
          </cell>
          <cell r="C7">
            <v>0</v>
          </cell>
          <cell r="D7">
            <v>0</v>
          </cell>
          <cell r="E7">
            <v>5</v>
          </cell>
          <cell r="F7">
            <v>0</v>
          </cell>
          <cell r="G7">
            <v>22</v>
          </cell>
          <cell r="H7">
            <v>44000</v>
          </cell>
          <cell r="I7">
            <v>0</v>
          </cell>
          <cell r="J7">
            <v>28</v>
          </cell>
          <cell r="K7">
            <v>0</v>
          </cell>
          <cell r="L7">
            <v>82</v>
          </cell>
          <cell r="M7">
            <v>114800</v>
          </cell>
          <cell r="N7">
            <v>0</v>
          </cell>
          <cell r="O7">
            <v>17</v>
          </cell>
          <cell r="P7">
            <v>0</v>
          </cell>
          <cell r="Q7">
            <v>0</v>
          </cell>
          <cell r="R7">
            <v>1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16</v>
          </cell>
          <cell r="Z7">
            <v>31500</v>
          </cell>
          <cell r="AA7">
            <v>0</v>
          </cell>
          <cell r="AB7">
            <v>169</v>
          </cell>
          <cell r="AC7">
            <v>14</v>
          </cell>
          <cell r="AD7">
            <v>8.2840236686390539E-2</v>
          </cell>
          <cell r="AE7">
            <v>34</v>
          </cell>
          <cell r="AF7">
            <v>34</v>
          </cell>
          <cell r="AG7">
            <v>0</v>
          </cell>
          <cell r="AH7">
            <v>120</v>
          </cell>
          <cell r="AI7">
            <v>190300</v>
          </cell>
          <cell r="AJ7">
            <v>0</v>
          </cell>
          <cell r="AK7">
            <v>190300</v>
          </cell>
        </row>
        <row r="8">
          <cell r="A8" t="str">
            <v>Clackmannanshire</v>
          </cell>
          <cell r="B8">
            <v>41</v>
          </cell>
          <cell r="C8">
            <v>7</v>
          </cell>
          <cell r="D8">
            <v>0.17073170731707318</v>
          </cell>
          <cell r="E8">
            <v>1</v>
          </cell>
          <cell r="F8">
            <v>0</v>
          </cell>
          <cell r="G8">
            <v>18</v>
          </cell>
          <cell r="H8">
            <v>34000</v>
          </cell>
          <cell r="I8">
            <v>2000</v>
          </cell>
          <cell r="J8">
            <v>8</v>
          </cell>
          <cell r="K8">
            <v>0</v>
          </cell>
          <cell r="L8">
            <v>7</v>
          </cell>
          <cell r="M8">
            <v>9800</v>
          </cell>
          <cell r="N8">
            <v>0</v>
          </cell>
          <cell r="O8">
            <v>4</v>
          </cell>
          <cell r="P8">
            <v>3</v>
          </cell>
          <cell r="Q8">
            <v>0.75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1</v>
          </cell>
          <cell r="Z8">
            <v>2100</v>
          </cell>
          <cell r="AA8">
            <v>0</v>
          </cell>
          <cell r="AB8">
            <v>45</v>
          </cell>
          <cell r="AC8">
            <v>10</v>
          </cell>
          <cell r="AD8">
            <v>0.22222222222222221</v>
          </cell>
          <cell r="AE8">
            <v>9</v>
          </cell>
          <cell r="AF8">
            <v>9</v>
          </cell>
          <cell r="AG8">
            <v>0</v>
          </cell>
          <cell r="AH8">
            <v>26</v>
          </cell>
          <cell r="AI8">
            <v>45900</v>
          </cell>
          <cell r="AJ8">
            <v>2000</v>
          </cell>
          <cell r="AK8">
            <v>47900</v>
          </cell>
        </row>
        <row r="9">
          <cell r="A9" t="str">
            <v>Dumfries and Galloway</v>
          </cell>
          <cell r="B9">
            <v>270</v>
          </cell>
          <cell r="C9">
            <v>32</v>
          </cell>
          <cell r="D9">
            <v>0.11851851851851852</v>
          </cell>
          <cell r="E9">
            <v>0</v>
          </cell>
          <cell r="F9">
            <v>0</v>
          </cell>
          <cell r="G9">
            <v>49</v>
          </cell>
          <cell r="H9">
            <v>98000</v>
          </cell>
          <cell r="I9">
            <v>0</v>
          </cell>
          <cell r="J9">
            <v>22</v>
          </cell>
          <cell r="K9">
            <v>0</v>
          </cell>
          <cell r="L9">
            <v>167</v>
          </cell>
          <cell r="M9">
            <v>233800</v>
          </cell>
          <cell r="N9">
            <v>0</v>
          </cell>
          <cell r="O9">
            <v>25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2</v>
          </cell>
          <cell r="X9">
            <v>5</v>
          </cell>
          <cell r="Y9">
            <v>18</v>
          </cell>
          <cell r="Z9">
            <v>37800</v>
          </cell>
          <cell r="AA9">
            <v>0</v>
          </cell>
          <cell r="AB9">
            <v>295</v>
          </cell>
          <cell r="AC9">
            <v>32</v>
          </cell>
          <cell r="AD9">
            <v>0.10847457627118644</v>
          </cell>
          <cell r="AE9">
            <v>29</v>
          </cell>
          <cell r="AF9">
            <v>24</v>
          </cell>
          <cell r="AG9">
            <v>5</v>
          </cell>
          <cell r="AH9">
            <v>234</v>
          </cell>
          <cell r="AI9">
            <v>369600</v>
          </cell>
          <cell r="AJ9">
            <v>0</v>
          </cell>
          <cell r="AK9">
            <v>369600</v>
          </cell>
        </row>
        <row r="10">
          <cell r="A10" t="str">
            <v>Dundee City</v>
          </cell>
          <cell r="B10">
            <v>232</v>
          </cell>
          <cell r="C10">
            <v>27</v>
          </cell>
          <cell r="D10">
            <v>0.11637931034482758</v>
          </cell>
          <cell r="E10">
            <v>27</v>
          </cell>
          <cell r="F10">
            <v>20</v>
          </cell>
          <cell r="G10">
            <v>46</v>
          </cell>
          <cell r="H10">
            <v>93400</v>
          </cell>
          <cell r="I10">
            <v>0</v>
          </cell>
          <cell r="J10">
            <v>19</v>
          </cell>
          <cell r="K10">
            <v>36</v>
          </cell>
          <cell r="L10">
            <v>57</v>
          </cell>
          <cell r="M10">
            <v>84600</v>
          </cell>
          <cell r="N10">
            <v>0</v>
          </cell>
          <cell r="O10">
            <v>30</v>
          </cell>
          <cell r="P10">
            <v>5</v>
          </cell>
          <cell r="Q10">
            <v>0.16666666666666666</v>
          </cell>
          <cell r="R10">
            <v>4</v>
          </cell>
          <cell r="S10">
            <v>2</v>
          </cell>
          <cell r="T10">
            <v>1</v>
          </cell>
          <cell r="U10">
            <v>3000</v>
          </cell>
          <cell r="V10">
            <v>0</v>
          </cell>
          <cell r="W10">
            <v>2</v>
          </cell>
          <cell r="X10">
            <v>3</v>
          </cell>
          <cell r="Y10">
            <v>13</v>
          </cell>
          <cell r="Z10">
            <v>27300</v>
          </cell>
          <cell r="AA10">
            <v>0</v>
          </cell>
          <cell r="AB10">
            <v>262</v>
          </cell>
          <cell r="AC10">
            <v>32</v>
          </cell>
          <cell r="AD10">
            <v>0.12213740458015267</v>
          </cell>
          <cell r="AE10">
            <v>112</v>
          </cell>
          <cell r="AF10">
            <v>52</v>
          </cell>
          <cell r="AG10">
            <v>61</v>
          </cell>
          <cell r="AH10">
            <v>117</v>
          </cell>
          <cell r="AI10">
            <v>208300</v>
          </cell>
          <cell r="AJ10">
            <v>0</v>
          </cell>
          <cell r="AK10">
            <v>208300</v>
          </cell>
        </row>
        <row r="11">
          <cell r="A11" t="str">
            <v>East Ayrshire</v>
          </cell>
          <cell r="B11">
            <v>634</v>
          </cell>
          <cell r="C11">
            <v>216</v>
          </cell>
          <cell r="D11">
            <v>0.34069400630914826</v>
          </cell>
          <cell r="E11">
            <v>117</v>
          </cell>
          <cell r="F11">
            <v>4</v>
          </cell>
          <cell r="G11">
            <v>162</v>
          </cell>
          <cell r="H11">
            <v>66000</v>
          </cell>
          <cell r="I11">
            <v>64500</v>
          </cell>
          <cell r="J11">
            <v>60</v>
          </cell>
          <cell r="K11">
            <v>1</v>
          </cell>
          <cell r="L11">
            <v>74</v>
          </cell>
          <cell r="M11">
            <v>114700</v>
          </cell>
          <cell r="N11">
            <v>0</v>
          </cell>
          <cell r="O11">
            <v>15</v>
          </cell>
          <cell r="P11">
            <v>8</v>
          </cell>
          <cell r="Q11">
            <v>0.53333333333333333</v>
          </cell>
          <cell r="R11">
            <v>0</v>
          </cell>
          <cell r="S11">
            <v>0</v>
          </cell>
          <cell r="T11">
            <v>4</v>
          </cell>
          <cell r="U11">
            <v>6000</v>
          </cell>
          <cell r="V11">
            <v>1500</v>
          </cell>
          <cell r="W11">
            <v>2</v>
          </cell>
          <cell r="X11">
            <v>0</v>
          </cell>
          <cell r="Y11">
            <v>1</v>
          </cell>
          <cell r="Z11">
            <v>2325</v>
          </cell>
          <cell r="AA11">
            <v>0</v>
          </cell>
          <cell r="AB11">
            <v>649</v>
          </cell>
          <cell r="AC11">
            <v>224</v>
          </cell>
          <cell r="AD11">
            <v>0.34514637904468415</v>
          </cell>
          <cell r="AE11">
            <v>184</v>
          </cell>
          <cell r="AF11">
            <v>179</v>
          </cell>
          <cell r="AG11">
            <v>5</v>
          </cell>
          <cell r="AH11">
            <v>241</v>
          </cell>
          <cell r="AI11">
            <v>189025</v>
          </cell>
          <cell r="AJ11">
            <v>66000</v>
          </cell>
          <cell r="AK11">
            <v>255025</v>
          </cell>
        </row>
        <row r="12">
          <cell r="A12" t="str">
            <v>East Dunbartonshire</v>
          </cell>
          <cell r="B12">
            <v>0</v>
          </cell>
          <cell r="C12">
            <v>0</v>
          </cell>
          <cell r="D12" t="str">
            <v>-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 t="str">
            <v>-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382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A13" t="str">
            <v>East Lothian</v>
          </cell>
          <cell r="B13">
            <v>114</v>
          </cell>
          <cell r="C13">
            <v>1</v>
          </cell>
          <cell r="D13">
            <v>8.771929824561403E-3</v>
          </cell>
          <cell r="E13">
            <v>3</v>
          </cell>
          <cell r="F13">
            <v>17</v>
          </cell>
          <cell r="G13">
            <v>13</v>
          </cell>
          <cell r="H13">
            <v>26000</v>
          </cell>
          <cell r="I13">
            <v>0</v>
          </cell>
          <cell r="J13">
            <v>17</v>
          </cell>
          <cell r="K13">
            <v>5</v>
          </cell>
          <cell r="L13">
            <v>58</v>
          </cell>
          <cell r="M13">
            <v>81200</v>
          </cell>
          <cell r="N13">
            <v>0</v>
          </cell>
          <cell r="O13">
            <v>16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0</v>
          </cell>
          <cell r="U13">
            <v>0</v>
          </cell>
          <cell r="V13">
            <v>0</v>
          </cell>
          <cell r="W13">
            <v>6</v>
          </cell>
          <cell r="X13">
            <v>0</v>
          </cell>
          <cell r="Y13">
            <v>9</v>
          </cell>
          <cell r="Z13">
            <v>18900</v>
          </cell>
          <cell r="AA13">
            <v>0</v>
          </cell>
          <cell r="AB13">
            <v>130</v>
          </cell>
          <cell r="AC13">
            <v>1</v>
          </cell>
          <cell r="AD13">
            <v>7.6923076923076927E-3</v>
          </cell>
          <cell r="AE13">
            <v>49</v>
          </cell>
          <cell r="AF13">
            <v>26</v>
          </cell>
          <cell r="AG13">
            <v>23</v>
          </cell>
          <cell r="AH13">
            <v>80</v>
          </cell>
          <cell r="AI13">
            <v>126100</v>
          </cell>
          <cell r="AJ13">
            <v>0</v>
          </cell>
          <cell r="AK13">
            <v>126100</v>
          </cell>
        </row>
        <row r="14">
          <cell r="A14" t="str">
            <v>East Renfrewshire</v>
          </cell>
          <cell r="B14">
            <v>218</v>
          </cell>
          <cell r="C14">
            <v>174</v>
          </cell>
          <cell r="D14">
            <v>0.79816513761467889</v>
          </cell>
          <cell r="E14">
            <v>37</v>
          </cell>
          <cell r="F14">
            <v>5</v>
          </cell>
          <cell r="G14">
            <v>2</v>
          </cell>
          <cell r="H14">
            <v>4000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</v>
          </cell>
          <cell r="P14">
            <v>5</v>
          </cell>
          <cell r="Q14">
            <v>0.7142857142857143</v>
          </cell>
          <cell r="R14">
            <v>1</v>
          </cell>
          <cell r="S14">
            <v>1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225</v>
          </cell>
          <cell r="AC14">
            <v>179</v>
          </cell>
          <cell r="AD14">
            <v>0.79555555555555557</v>
          </cell>
          <cell r="AE14">
            <v>44</v>
          </cell>
          <cell r="AF14">
            <v>38</v>
          </cell>
          <cell r="AG14">
            <v>6</v>
          </cell>
          <cell r="AH14">
            <v>2</v>
          </cell>
          <cell r="AI14">
            <v>4000</v>
          </cell>
          <cell r="AJ14">
            <v>0</v>
          </cell>
          <cell r="AK14">
            <v>4000</v>
          </cell>
        </row>
        <row r="15">
          <cell r="A15" t="str">
            <v>City of Edinburgh</v>
          </cell>
          <cell r="B15">
            <v>617</v>
          </cell>
          <cell r="C15">
            <v>213</v>
          </cell>
          <cell r="D15">
            <v>0.34521880064829824</v>
          </cell>
          <cell r="E15">
            <v>73</v>
          </cell>
          <cell r="F15">
            <v>8</v>
          </cell>
          <cell r="G15">
            <v>65</v>
          </cell>
          <cell r="H15">
            <v>130000</v>
          </cell>
          <cell r="I15">
            <v>0</v>
          </cell>
          <cell r="J15">
            <v>73</v>
          </cell>
          <cell r="K15">
            <v>30</v>
          </cell>
          <cell r="L15">
            <v>155</v>
          </cell>
          <cell r="M15">
            <v>217000</v>
          </cell>
          <cell r="N15">
            <v>0</v>
          </cell>
          <cell r="O15">
            <v>132</v>
          </cell>
          <cell r="P15">
            <v>37</v>
          </cell>
          <cell r="Q15">
            <v>0.28030303030303028</v>
          </cell>
          <cell r="R15">
            <v>13</v>
          </cell>
          <cell r="S15">
            <v>4</v>
          </cell>
          <cell r="T15">
            <v>8</v>
          </cell>
          <cell r="U15">
            <v>24000</v>
          </cell>
          <cell r="V15">
            <v>0</v>
          </cell>
          <cell r="W15">
            <v>12</v>
          </cell>
          <cell r="X15">
            <v>7</v>
          </cell>
          <cell r="Y15">
            <v>51</v>
          </cell>
          <cell r="Z15">
            <v>107100</v>
          </cell>
          <cell r="AA15">
            <v>0</v>
          </cell>
          <cell r="AB15">
            <v>749</v>
          </cell>
          <cell r="AC15">
            <v>250</v>
          </cell>
          <cell r="AD15">
            <v>0.33377837116154874</v>
          </cell>
          <cell r="AE15">
            <v>220</v>
          </cell>
          <cell r="AF15">
            <v>171</v>
          </cell>
          <cell r="AG15">
            <v>49</v>
          </cell>
          <cell r="AH15">
            <v>279</v>
          </cell>
          <cell r="AI15">
            <v>478100</v>
          </cell>
          <cell r="AJ15">
            <v>0</v>
          </cell>
          <cell r="AK15">
            <v>478100</v>
          </cell>
        </row>
        <row r="16">
          <cell r="A16" t="str">
            <v>Falkirk</v>
          </cell>
          <cell r="B16">
            <v>92</v>
          </cell>
          <cell r="C16">
            <v>0</v>
          </cell>
          <cell r="D16">
            <v>0</v>
          </cell>
          <cell r="E16" t="str">
            <v>n/a</v>
          </cell>
          <cell r="F16" t="str">
            <v>n/a</v>
          </cell>
          <cell r="G16">
            <v>35</v>
          </cell>
          <cell r="H16">
            <v>70000</v>
          </cell>
          <cell r="I16">
            <v>0</v>
          </cell>
          <cell r="J16" t="str">
            <v>n/a</v>
          </cell>
          <cell r="K16" t="str">
            <v>n/a</v>
          </cell>
          <cell r="L16">
            <v>57</v>
          </cell>
          <cell r="M16">
            <v>79800</v>
          </cell>
          <cell r="N16">
            <v>0</v>
          </cell>
          <cell r="O16">
            <v>54</v>
          </cell>
          <cell r="P16">
            <v>0</v>
          </cell>
          <cell r="Q16">
            <v>0</v>
          </cell>
          <cell r="R16" t="str">
            <v>n/a</v>
          </cell>
          <cell r="S16" t="str">
            <v>n/a</v>
          </cell>
          <cell r="T16">
            <v>2</v>
          </cell>
          <cell r="U16">
            <v>6000</v>
          </cell>
          <cell r="V16">
            <v>0</v>
          </cell>
          <cell r="W16" t="str">
            <v>n/a</v>
          </cell>
          <cell r="X16" t="str">
            <v>n/a</v>
          </cell>
          <cell r="Y16">
            <v>13</v>
          </cell>
          <cell r="Z16">
            <v>27300</v>
          </cell>
          <cell r="AA16">
            <v>0</v>
          </cell>
          <cell r="AB16">
            <v>146</v>
          </cell>
          <cell r="AC16">
            <v>0</v>
          </cell>
          <cell r="AD16">
            <v>0</v>
          </cell>
          <cell r="AE16">
            <v>39</v>
          </cell>
          <cell r="AF16">
            <v>8</v>
          </cell>
          <cell r="AG16">
            <v>31</v>
          </cell>
          <cell r="AH16">
            <v>107</v>
          </cell>
          <cell r="AI16">
            <v>183100</v>
          </cell>
          <cell r="AJ16">
            <v>0</v>
          </cell>
          <cell r="AK16">
            <v>183100</v>
          </cell>
        </row>
        <row r="17">
          <cell r="A17" t="str">
            <v>Fife</v>
          </cell>
          <cell r="B17">
            <v>487</v>
          </cell>
          <cell r="C17">
            <v>0</v>
          </cell>
          <cell r="D17">
            <v>0</v>
          </cell>
          <cell r="E17" t="str">
            <v>n/a</v>
          </cell>
          <cell r="F17" t="str">
            <v>n/a</v>
          </cell>
          <cell r="G17">
            <v>117</v>
          </cell>
          <cell r="H17">
            <v>234000</v>
          </cell>
          <cell r="I17">
            <v>0</v>
          </cell>
          <cell r="J17" t="str">
            <v>n/a</v>
          </cell>
          <cell r="K17" t="str">
            <v>n/a</v>
          </cell>
          <cell r="L17">
            <v>232</v>
          </cell>
          <cell r="M17">
            <v>277200</v>
          </cell>
          <cell r="N17">
            <v>23800</v>
          </cell>
          <cell r="O17">
            <v>29</v>
          </cell>
          <cell r="P17">
            <v>0</v>
          </cell>
          <cell r="Q17">
            <v>0</v>
          </cell>
          <cell r="R17" t="str">
            <v>n/a</v>
          </cell>
          <cell r="S17" t="str">
            <v>n/a</v>
          </cell>
          <cell r="T17">
            <v>3</v>
          </cell>
          <cell r="U17">
            <v>9000</v>
          </cell>
          <cell r="V17">
            <v>0</v>
          </cell>
          <cell r="W17" t="str">
            <v>n/a</v>
          </cell>
          <cell r="X17" t="str">
            <v>n/a</v>
          </cell>
          <cell r="Y17">
            <v>26</v>
          </cell>
          <cell r="Z17">
            <v>54600</v>
          </cell>
          <cell r="AA17">
            <v>0</v>
          </cell>
          <cell r="AB17">
            <v>497</v>
          </cell>
          <cell r="AC17">
            <v>0</v>
          </cell>
          <cell r="AD17">
            <v>0</v>
          </cell>
          <cell r="AE17">
            <v>138</v>
          </cell>
          <cell r="AF17">
            <v>124</v>
          </cell>
          <cell r="AG17">
            <v>14</v>
          </cell>
          <cell r="AH17">
            <v>378</v>
          </cell>
          <cell r="AI17">
            <v>574800</v>
          </cell>
          <cell r="AJ17">
            <v>23800</v>
          </cell>
          <cell r="AK17">
            <v>598600</v>
          </cell>
        </row>
        <row r="18">
          <cell r="A18" t="str">
            <v>Glasgow City</v>
          </cell>
          <cell r="B18">
            <v>801</v>
          </cell>
          <cell r="C18">
            <v>130</v>
          </cell>
          <cell r="D18">
            <v>0.16229712858926343</v>
          </cell>
          <cell r="E18">
            <v>175</v>
          </cell>
          <cell r="F18">
            <v>175</v>
          </cell>
          <cell r="G18">
            <v>117</v>
          </cell>
          <cell r="H18">
            <v>175500</v>
          </cell>
          <cell r="I18">
            <v>0</v>
          </cell>
          <cell r="J18">
            <v>0</v>
          </cell>
          <cell r="K18">
            <v>0</v>
          </cell>
          <cell r="L18">
            <v>204</v>
          </cell>
          <cell r="M18">
            <v>214200</v>
          </cell>
          <cell r="N18">
            <v>0</v>
          </cell>
          <cell r="O18">
            <v>919</v>
          </cell>
          <cell r="P18">
            <v>450</v>
          </cell>
          <cell r="Q18">
            <v>0.48966267682263331</v>
          </cell>
          <cell r="R18">
            <v>194</v>
          </cell>
          <cell r="S18">
            <v>194</v>
          </cell>
          <cell r="T18">
            <v>16</v>
          </cell>
          <cell r="U18">
            <v>36000</v>
          </cell>
          <cell r="V18">
            <v>0</v>
          </cell>
          <cell r="W18">
            <v>0</v>
          </cell>
          <cell r="X18">
            <v>0</v>
          </cell>
          <cell r="Y18">
            <v>65</v>
          </cell>
          <cell r="Z18">
            <v>102375</v>
          </cell>
          <cell r="AA18">
            <v>0</v>
          </cell>
          <cell r="AB18">
            <v>1324</v>
          </cell>
          <cell r="AC18">
            <v>580</v>
          </cell>
          <cell r="AD18">
            <v>0.4380664652567976</v>
          </cell>
          <cell r="AE18">
            <v>402</v>
          </cell>
          <cell r="AF18">
            <v>369</v>
          </cell>
          <cell r="AG18">
            <v>369</v>
          </cell>
          <cell r="AH18">
            <v>402</v>
          </cell>
          <cell r="AI18">
            <v>528075</v>
          </cell>
          <cell r="AJ18">
            <v>0</v>
          </cell>
          <cell r="AK18">
            <v>528075</v>
          </cell>
        </row>
        <row r="19">
          <cell r="A19" t="str">
            <v>Highland</v>
          </cell>
          <cell r="B19">
            <v>144</v>
          </cell>
          <cell r="C19">
            <v>13</v>
          </cell>
          <cell r="D19">
            <v>9.0277777777777776E-2</v>
          </cell>
          <cell r="E19">
            <v>0</v>
          </cell>
          <cell r="F19">
            <v>0</v>
          </cell>
          <cell r="G19">
            <v>1</v>
          </cell>
          <cell r="H19">
            <v>2000</v>
          </cell>
          <cell r="I19">
            <v>0</v>
          </cell>
          <cell r="J19">
            <v>15</v>
          </cell>
          <cell r="K19">
            <v>9</v>
          </cell>
          <cell r="L19">
            <v>106</v>
          </cell>
          <cell r="M19">
            <v>148400</v>
          </cell>
          <cell r="N19">
            <v>0</v>
          </cell>
          <cell r="O19">
            <v>42</v>
          </cell>
          <cell r="P19">
            <v>6</v>
          </cell>
          <cell r="Q19">
            <v>0.14285714285714285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1</v>
          </cell>
          <cell r="X19">
            <v>0</v>
          </cell>
          <cell r="Y19">
            <v>35</v>
          </cell>
          <cell r="Z19">
            <v>73500</v>
          </cell>
          <cell r="AA19">
            <v>0</v>
          </cell>
          <cell r="AB19">
            <v>186</v>
          </cell>
          <cell r="AC19">
            <v>19</v>
          </cell>
          <cell r="AD19">
            <v>0.10215053763440861</v>
          </cell>
          <cell r="AE19">
            <v>25</v>
          </cell>
          <cell r="AF19">
            <v>16</v>
          </cell>
          <cell r="AG19">
            <v>9</v>
          </cell>
          <cell r="AH19">
            <v>142</v>
          </cell>
          <cell r="AI19">
            <v>223900</v>
          </cell>
          <cell r="AJ19">
            <v>0</v>
          </cell>
          <cell r="AK19">
            <v>223900</v>
          </cell>
        </row>
        <row r="20">
          <cell r="A20" t="str">
            <v>Inverclyde</v>
          </cell>
          <cell r="B20">
            <v>89</v>
          </cell>
          <cell r="C20">
            <v>6</v>
          </cell>
          <cell r="D20">
            <v>6.741573033707865E-2</v>
          </cell>
          <cell r="E20">
            <v>2</v>
          </cell>
          <cell r="F20">
            <v>3</v>
          </cell>
          <cell r="G20">
            <v>16</v>
          </cell>
          <cell r="H20">
            <v>32000</v>
          </cell>
          <cell r="I20">
            <v>0</v>
          </cell>
          <cell r="J20">
            <v>15</v>
          </cell>
          <cell r="K20">
            <v>4</v>
          </cell>
          <cell r="L20">
            <v>43</v>
          </cell>
          <cell r="M20">
            <v>60200</v>
          </cell>
          <cell r="N20">
            <v>0</v>
          </cell>
          <cell r="O20">
            <v>6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</v>
          </cell>
          <cell r="U20">
            <v>3000</v>
          </cell>
          <cell r="V20">
            <v>0</v>
          </cell>
          <cell r="W20">
            <v>0</v>
          </cell>
          <cell r="X20">
            <v>0</v>
          </cell>
          <cell r="Y20">
            <v>5</v>
          </cell>
          <cell r="Z20">
            <v>10500</v>
          </cell>
          <cell r="AA20">
            <v>0</v>
          </cell>
          <cell r="AB20">
            <v>95</v>
          </cell>
          <cell r="AC20">
            <v>6</v>
          </cell>
          <cell r="AD20">
            <v>6.3157894736842107E-2</v>
          </cell>
          <cell r="AE20">
            <v>24</v>
          </cell>
          <cell r="AF20">
            <v>17</v>
          </cell>
          <cell r="AG20">
            <v>7</v>
          </cell>
          <cell r="AH20">
            <v>65</v>
          </cell>
          <cell r="AI20">
            <v>105700</v>
          </cell>
          <cell r="AJ20">
            <v>0</v>
          </cell>
          <cell r="AK20">
            <v>105700</v>
          </cell>
        </row>
        <row r="21">
          <cell r="A21" t="str">
            <v>Midlothian</v>
          </cell>
          <cell r="B21">
            <v>82</v>
          </cell>
          <cell r="C21">
            <v>28</v>
          </cell>
          <cell r="D21">
            <v>0.34146341463414637</v>
          </cell>
          <cell r="E21">
            <v>12</v>
          </cell>
          <cell r="F21">
            <v>4</v>
          </cell>
          <cell r="G21">
            <v>10</v>
          </cell>
          <cell r="H21">
            <v>20000</v>
          </cell>
          <cell r="I21">
            <v>0</v>
          </cell>
          <cell r="J21">
            <v>8</v>
          </cell>
          <cell r="K21">
            <v>4</v>
          </cell>
          <cell r="L21">
            <v>16</v>
          </cell>
          <cell r="M21">
            <v>22400</v>
          </cell>
          <cell r="N21">
            <v>0</v>
          </cell>
          <cell r="O21">
            <v>4</v>
          </cell>
          <cell r="P21">
            <v>1</v>
          </cell>
          <cell r="Q21">
            <v>0.25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</v>
          </cell>
          <cell r="Y21">
            <v>2</v>
          </cell>
          <cell r="Z21">
            <v>4200</v>
          </cell>
          <cell r="AA21">
            <v>0</v>
          </cell>
          <cell r="AB21">
            <v>86</v>
          </cell>
          <cell r="AC21">
            <v>29</v>
          </cell>
          <cell r="AD21">
            <v>0.33720930232558138</v>
          </cell>
          <cell r="AE21">
            <v>29</v>
          </cell>
          <cell r="AF21">
            <v>20</v>
          </cell>
          <cell r="AG21">
            <v>9</v>
          </cell>
          <cell r="AH21">
            <v>28</v>
          </cell>
          <cell r="AI21">
            <v>46600</v>
          </cell>
          <cell r="AJ21">
            <v>0</v>
          </cell>
          <cell r="AK21">
            <v>46600</v>
          </cell>
        </row>
        <row r="22">
          <cell r="A22" t="str">
            <v>Moray</v>
          </cell>
          <cell r="B22">
            <v>65</v>
          </cell>
          <cell r="C22">
            <v>4</v>
          </cell>
          <cell r="D22">
            <v>6.1538461538461542E-2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13</v>
          </cell>
          <cell r="K22">
            <v>0</v>
          </cell>
          <cell r="L22">
            <v>48</v>
          </cell>
          <cell r="M22">
            <v>67200</v>
          </cell>
          <cell r="N22">
            <v>0</v>
          </cell>
          <cell r="O22">
            <v>15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3</v>
          </cell>
          <cell r="U22">
            <v>9000</v>
          </cell>
          <cell r="V22">
            <v>0</v>
          </cell>
          <cell r="W22">
            <v>0</v>
          </cell>
          <cell r="X22">
            <v>0</v>
          </cell>
          <cell r="Y22">
            <v>12</v>
          </cell>
          <cell r="Z22">
            <v>25200</v>
          </cell>
          <cell r="AA22">
            <v>0</v>
          </cell>
          <cell r="AB22">
            <v>80</v>
          </cell>
          <cell r="AC22">
            <v>4</v>
          </cell>
          <cell r="AD22">
            <v>0.05</v>
          </cell>
          <cell r="AE22">
            <v>13</v>
          </cell>
          <cell r="AF22">
            <v>13</v>
          </cell>
          <cell r="AG22">
            <v>0</v>
          </cell>
          <cell r="AH22">
            <v>63</v>
          </cell>
          <cell r="AI22">
            <v>101400</v>
          </cell>
          <cell r="AJ22">
            <v>0</v>
          </cell>
          <cell r="AK22">
            <v>101400</v>
          </cell>
        </row>
        <row r="23">
          <cell r="A23" t="str">
            <v>Na h-Eileanan Siar</v>
          </cell>
          <cell r="B23">
            <v>21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</v>
          </cell>
          <cell r="K23">
            <v>1</v>
          </cell>
          <cell r="L23">
            <v>19</v>
          </cell>
          <cell r="M23">
            <v>26600</v>
          </cell>
          <cell r="N23">
            <v>0</v>
          </cell>
          <cell r="O23">
            <v>4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4</v>
          </cell>
          <cell r="Z23">
            <v>8400</v>
          </cell>
          <cell r="AA23">
            <v>0</v>
          </cell>
          <cell r="AB23">
            <v>25</v>
          </cell>
          <cell r="AC23">
            <v>0</v>
          </cell>
          <cell r="AD23">
            <v>0</v>
          </cell>
          <cell r="AE23">
            <v>2</v>
          </cell>
          <cell r="AF23">
            <v>1</v>
          </cell>
          <cell r="AG23">
            <v>1</v>
          </cell>
          <cell r="AH23">
            <v>23</v>
          </cell>
          <cell r="AI23">
            <v>35000</v>
          </cell>
          <cell r="AJ23">
            <v>0</v>
          </cell>
          <cell r="AK23">
            <v>35000</v>
          </cell>
        </row>
        <row r="24">
          <cell r="A24" t="str">
            <v>North Ayrshire</v>
          </cell>
          <cell r="B24">
            <v>149</v>
          </cell>
          <cell r="C24">
            <v>3</v>
          </cell>
          <cell r="D24">
            <v>2.0134228187919462E-2</v>
          </cell>
          <cell r="E24">
            <v>1</v>
          </cell>
          <cell r="F24">
            <v>5</v>
          </cell>
          <cell r="G24">
            <v>25</v>
          </cell>
          <cell r="H24">
            <v>50000</v>
          </cell>
          <cell r="I24">
            <v>0</v>
          </cell>
          <cell r="J24">
            <v>39</v>
          </cell>
          <cell r="K24">
            <v>19</v>
          </cell>
          <cell r="L24">
            <v>57</v>
          </cell>
          <cell r="M24">
            <v>79800</v>
          </cell>
          <cell r="N24">
            <v>0</v>
          </cell>
          <cell r="O24">
            <v>11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2</v>
          </cell>
          <cell r="Y24">
            <v>9</v>
          </cell>
          <cell r="Z24">
            <v>18900</v>
          </cell>
          <cell r="AA24">
            <v>0</v>
          </cell>
          <cell r="AB24">
            <v>157</v>
          </cell>
          <cell r="AC24">
            <v>3</v>
          </cell>
          <cell r="AD24">
            <v>1.9108280254777069E-2</v>
          </cell>
          <cell r="AE24">
            <v>66</v>
          </cell>
          <cell r="AF24">
            <v>40</v>
          </cell>
          <cell r="AG24">
            <v>26</v>
          </cell>
          <cell r="AH24">
            <v>91</v>
          </cell>
          <cell r="AI24">
            <v>148700</v>
          </cell>
          <cell r="AJ24">
            <v>0</v>
          </cell>
          <cell r="AK24">
            <v>148700</v>
          </cell>
        </row>
        <row r="25">
          <cell r="A25" t="str">
            <v>North Lanarkshire</v>
          </cell>
          <cell r="B25">
            <v>584</v>
          </cell>
          <cell r="D25">
            <v>0</v>
          </cell>
          <cell r="E25">
            <v>193</v>
          </cell>
          <cell r="F25">
            <v>0</v>
          </cell>
          <cell r="G25">
            <v>280</v>
          </cell>
          <cell r="H25">
            <v>85500</v>
          </cell>
          <cell r="I25">
            <v>195500</v>
          </cell>
          <cell r="J25">
            <v>0</v>
          </cell>
          <cell r="K25">
            <v>0</v>
          </cell>
          <cell r="L25">
            <v>111</v>
          </cell>
          <cell r="M25">
            <v>116550</v>
          </cell>
          <cell r="N25">
            <v>0</v>
          </cell>
          <cell r="O25">
            <v>24</v>
          </cell>
          <cell r="Q25">
            <v>0</v>
          </cell>
          <cell r="R25">
            <v>7</v>
          </cell>
          <cell r="S25">
            <v>0</v>
          </cell>
          <cell r="T25">
            <v>3</v>
          </cell>
          <cell r="U25">
            <v>6750</v>
          </cell>
          <cell r="V25">
            <v>12750</v>
          </cell>
          <cell r="W25">
            <v>0</v>
          </cell>
          <cell r="X25">
            <v>0</v>
          </cell>
          <cell r="Y25">
            <v>14</v>
          </cell>
          <cell r="Z25">
            <v>22050</v>
          </cell>
          <cell r="AA25">
            <v>0</v>
          </cell>
          <cell r="AB25">
            <v>1059</v>
          </cell>
          <cell r="AC25">
            <v>451</v>
          </cell>
          <cell r="AD25">
            <v>0.42587346553352218</v>
          </cell>
          <cell r="AE25">
            <v>200</v>
          </cell>
          <cell r="AF25">
            <v>200</v>
          </cell>
          <cell r="AG25">
            <v>0</v>
          </cell>
          <cell r="AH25">
            <v>408</v>
          </cell>
          <cell r="AI25">
            <v>230850</v>
          </cell>
          <cell r="AJ25">
            <v>208250</v>
          </cell>
          <cell r="AK25">
            <v>439100</v>
          </cell>
        </row>
        <row r="26">
          <cell r="A26" t="str">
            <v>Orkney Islands</v>
          </cell>
          <cell r="B26">
            <v>23</v>
          </cell>
          <cell r="C26">
            <v>7</v>
          </cell>
          <cell r="D26">
            <v>0.30434782608695654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7</v>
          </cell>
          <cell r="K26">
            <v>0</v>
          </cell>
          <cell r="L26">
            <v>9</v>
          </cell>
          <cell r="M26">
            <v>12600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1</v>
          </cell>
          <cell r="Z26">
            <v>2100</v>
          </cell>
          <cell r="AA26">
            <v>0</v>
          </cell>
          <cell r="AB26">
            <v>24</v>
          </cell>
          <cell r="AC26">
            <v>7</v>
          </cell>
          <cell r="AD26">
            <v>0.29166666666666669</v>
          </cell>
          <cell r="AE26">
            <v>7</v>
          </cell>
          <cell r="AF26">
            <v>7</v>
          </cell>
          <cell r="AG26">
            <v>0</v>
          </cell>
          <cell r="AH26">
            <v>10</v>
          </cell>
          <cell r="AI26">
            <v>14700</v>
          </cell>
          <cell r="AJ26">
            <v>0</v>
          </cell>
          <cell r="AK26">
            <v>14700</v>
          </cell>
        </row>
        <row r="27">
          <cell r="A27" t="str">
            <v>Perth and Kinross</v>
          </cell>
          <cell r="B27">
            <v>359</v>
          </cell>
          <cell r="C27">
            <v>0</v>
          </cell>
          <cell r="D27">
            <v>0</v>
          </cell>
          <cell r="E27">
            <v>34</v>
          </cell>
          <cell r="F27">
            <v>0</v>
          </cell>
          <cell r="G27">
            <v>44</v>
          </cell>
          <cell r="H27">
            <v>88000</v>
          </cell>
          <cell r="I27">
            <v>0</v>
          </cell>
          <cell r="J27">
            <v>103</v>
          </cell>
          <cell r="K27">
            <v>0</v>
          </cell>
          <cell r="L27">
            <v>178</v>
          </cell>
          <cell r="M27">
            <v>249200</v>
          </cell>
          <cell r="N27">
            <v>0</v>
          </cell>
          <cell r="O27">
            <v>34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2</v>
          </cell>
          <cell r="U27">
            <v>6000</v>
          </cell>
          <cell r="V27">
            <v>0</v>
          </cell>
          <cell r="W27">
            <v>2</v>
          </cell>
          <cell r="X27">
            <v>0</v>
          </cell>
          <cell r="Y27">
            <v>30</v>
          </cell>
          <cell r="Z27">
            <v>63000</v>
          </cell>
          <cell r="AA27">
            <v>0</v>
          </cell>
          <cell r="AB27">
            <v>353</v>
          </cell>
          <cell r="AC27">
            <v>1</v>
          </cell>
          <cell r="AD27">
            <v>2.8328611898016999E-3</v>
          </cell>
          <cell r="AE27">
            <v>139</v>
          </cell>
          <cell r="AF27">
            <v>139</v>
          </cell>
          <cell r="AG27">
            <v>0</v>
          </cell>
          <cell r="AH27">
            <v>254</v>
          </cell>
          <cell r="AI27">
            <v>406200</v>
          </cell>
          <cell r="AJ27">
            <v>0</v>
          </cell>
          <cell r="AK27">
            <v>406200</v>
          </cell>
        </row>
        <row r="28">
          <cell r="A28" t="str">
            <v>Renfrewshire</v>
          </cell>
          <cell r="B28">
            <v>627</v>
          </cell>
          <cell r="C28">
            <v>366</v>
          </cell>
          <cell r="D28">
            <v>0.58373205741626799</v>
          </cell>
          <cell r="E28">
            <v>46</v>
          </cell>
          <cell r="F28">
            <v>0</v>
          </cell>
          <cell r="G28">
            <v>119</v>
          </cell>
          <cell r="H28">
            <v>70500</v>
          </cell>
          <cell r="I28">
            <v>108000</v>
          </cell>
          <cell r="J28">
            <v>20</v>
          </cell>
          <cell r="K28">
            <v>0</v>
          </cell>
          <cell r="L28">
            <v>76</v>
          </cell>
          <cell r="M28">
            <v>79800</v>
          </cell>
          <cell r="N28">
            <v>0</v>
          </cell>
          <cell r="O28">
            <v>0</v>
          </cell>
          <cell r="P28">
            <v>0</v>
          </cell>
          <cell r="Q28" t="str">
            <v>-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627</v>
          </cell>
          <cell r="AC28">
            <v>366</v>
          </cell>
          <cell r="AD28">
            <v>0.58373205741626799</v>
          </cell>
          <cell r="AE28">
            <v>66</v>
          </cell>
          <cell r="AF28">
            <v>66</v>
          </cell>
          <cell r="AG28">
            <v>0</v>
          </cell>
          <cell r="AH28">
            <v>195</v>
          </cell>
          <cell r="AI28">
            <v>150300</v>
          </cell>
          <cell r="AJ28">
            <v>108000</v>
          </cell>
          <cell r="AK28">
            <v>258300</v>
          </cell>
        </row>
        <row r="29">
          <cell r="A29" t="str">
            <v>Scottish Borders</v>
          </cell>
          <cell r="B29">
            <v>128</v>
          </cell>
          <cell r="C29">
            <v>0</v>
          </cell>
          <cell r="D29">
            <v>0</v>
          </cell>
          <cell r="E29">
            <v>5</v>
          </cell>
          <cell r="F29">
            <v>0</v>
          </cell>
          <cell r="G29">
            <v>34</v>
          </cell>
          <cell r="H29">
            <v>68000</v>
          </cell>
          <cell r="I29">
            <v>0</v>
          </cell>
          <cell r="J29">
            <v>42</v>
          </cell>
          <cell r="K29">
            <v>0</v>
          </cell>
          <cell r="L29">
            <v>47</v>
          </cell>
          <cell r="M29">
            <v>65800</v>
          </cell>
          <cell r="N29">
            <v>0</v>
          </cell>
          <cell r="O29">
            <v>9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3</v>
          </cell>
          <cell r="X29">
            <v>0</v>
          </cell>
          <cell r="Y29">
            <v>6</v>
          </cell>
          <cell r="Z29">
            <v>12600</v>
          </cell>
          <cell r="AA29">
            <v>0</v>
          </cell>
          <cell r="AB29">
            <v>195</v>
          </cell>
          <cell r="AC29">
            <v>0</v>
          </cell>
          <cell r="AD29">
            <v>0</v>
          </cell>
          <cell r="AE29">
            <v>50</v>
          </cell>
          <cell r="AF29">
            <v>50</v>
          </cell>
          <cell r="AG29">
            <v>0</v>
          </cell>
          <cell r="AH29">
            <v>87</v>
          </cell>
          <cell r="AI29">
            <v>146400</v>
          </cell>
          <cell r="AJ29">
            <v>0</v>
          </cell>
          <cell r="AK29">
            <v>146400</v>
          </cell>
        </row>
        <row r="30">
          <cell r="A30" t="str">
            <v>Shetland Islands</v>
          </cell>
          <cell r="B30">
            <v>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5</v>
          </cell>
          <cell r="M30">
            <v>10500</v>
          </cell>
          <cell r="N30">
            <v>0</v>
          </cell>
          <cell r="O30">
            <v>17</v>
          </cell>
          <cell r="P30">
            <v>2</v>
          </cell>
          <cell r="Q30">
            <v>0.11764705882352941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2</v>
          </cell>
          <cell r="X30">
            <v>2</v>
          </cell>
          <cell r="Y30">
            <v>11</v>
          </cell>
          <cell r="Z30">
            <v>15400</v>
          </cell>
          <cell r="AA30">
            <v>0</v>
          </cell>
          <cell r="AB30">
            <v>20</v>
          </cell>
          <cell r="AC30">
            <v>2</v>
          </cell>
          <cell r="AD30">
            <v>0.1</v>
          </cell>
          <cell r="AE30">
            <v>4</v>
          </cell>
          <cell r="AF30">
            <v>2</v>
          </cell>
          <cell r="AG30">
            <v>2</v>
          </cell>
          <cell r="AH30">
            <v>16</v>
          </cell>
          <cell r="AI30">
            <v>25900</v>
          </cell>
          <cell r="AJ30">
            <v>0</v>
          </cell>
          <cell r="AK30">
            <v>25900</v>
          </cell>
        </row>
        <row r="31">
          <cell r="A31" t="str">
            <v>South Ayrshire</v>
          </cell>
          <cell r="B31">
            <v>505</v>
          </cell>
          <cell r="C31">
            <v>376</v>
          </cell>
          <cell r="D31">
            <v>0.74455445544554455</v>
          </cell>
          <cell r="E31">
            <v>0</v>
          </cell>
          <cell r="F31">
            <v>0</v>
          </cell>
          <cell r="G31">
            <v>26</v>
          </cell>
          <cell r="H31">
            <v>52000</v>
          </cell>
          <cell r="I31">
            <v>0</v>
          </cell>
          <cell r="J31">
            <v>34</v>
          </cell>
          <cell r="K31">
            <v>0</v>
          </cell>
          <cell r="L31">
            <v>69</v>
          </cell>
          <cell r="M31">
            <v>106950</v>
          </cell>
          <cell r="N31">
            <v>0</v>
          </cell>
          <cell r="O31">
            <v>36</v>
          </cell>
          <cell r="P31">
            <v>13</v>
          </cell>
          <cell r="Q31">
            <v>0.3611111111111111</v>
          </cell>
          <cell r="R31">
            <v>0</v>
          </cell>
          <cell r="S31">
            <v>0</v>
          </cell>
          <cell r="T31">
            <v>3</v>
          </cell>
          <cell r="U31">
            <v>9000</v>
          </cell>
          <cell r="V31">
            <v>0</v>
          </cell>
          <cell r="W31">
            <v>4</v>
          </cell>
          <cell r="X31">
            <v>0</v>
          </cell>
          <cell r="Y31">
            <v>16</v>
          </cell>
          <cell r="Z31">
            <v>37200</v>
          </cell>
          <cell r="AA31">
            <v>0</v>
          </cell>
          <cell r="AB31">
            <v>663</v>
          </cell>
          <cell r="AC31">
            <v>389</v>
          </cell>
          <cell r="AD31">
            <v>0.5867269984917044</v>
          </cell>
          <cell r="AE31">
            <v>38</v>
          </cell>
          <cell r="AF31">
            <v>38</v>
          </cell>
          <cell r="AG31">
            <v>0</v>
          </cell>
          <cell r="AH31">
            <v>114</v>
          </cell>
          <cell r="AI31">
            <v>205150</v>
          </cell>
          <cell r="AJ31">
            <v>0</v>
          </cell>
          <cell r="AK31">
            <v>205150</v>
          </cell>
        </row>
        <row r="32">
          <cell r="A32" t="str">
            <v>South Lanarkshire</v>
          </cell>
          <cell r="B32">
            <v>971</v>
          </cell>
          <cell r="C32">
            <v>861</v>
          </cell>
          <cell r="D32">
            <v>0.88671472708547894</v>
          </cell>
          <cell r="E32">
            <v>0</v>
          </cell>
          <cell r="F32">
            <v>0</v>
          </cell>
          <cell r="G32">
            <v>43</v>
          </cell>
          <cell r="H32">
            <v>86000</v>
          </cell>
          <cell r="I32">
            <v>0</v>
          </cell>
          <cell r="J32">
            <v>0</v>
          </cell>
          <cell r="K32">
            <v>0</v>
          </cell>
          <cell r="L32">
            <v>67</v>
          </cell>
          <cell r="M32">
            <v>103850</v>
          </cell>
          <cell r="N32">
            <v>0</v>
          </cell>
          <cell r="O32">
            <v>58</v>
          </cell>
          <cell r="P32">
            <v>45</v>
          </cell>
          <cell r="Q32">
            <v>0.77586206896551724</v>
          </cell>
          <cell r="R32">
            <v>0</v>
          </cell>
          <cell r="S32">
            <v>0</v>
          </cell>
          <cell r="T32">
            <v>1</v>
          </cell>
          <cell r="U32">
            <v>3000</v>
          </cell>
          <cell r="V32">
            <v>0</v>
          </cell>
          <cell r="W32">
            <v>0</v>
          </cell>
          <cell r="X32">
            <v>0</v>
          </cell>
          <cell r="Y32">
            <v>12</v>
          </cell>
          <cell r="Z32">
            <v>27900</v>
          </cell>
          <cell r="AA32">
            <v>0</v>
          </cell>
          <cell r="AB32">
            <v>1029</v>
          </cell>
          <cell r="AC32">
            <v>906</v>
          </cell>
          <cell r="AD32">
            <v>0.88046647230320696</v>
          </cell>
          <cell r="AE32">
            <v>0</v>
          </cell>
          <cell r="AF32">
            <v>0</v>
          </cell>
          <cell r="AG32">
            <v>0</v>
          </cell>
          <cell r="AH32">
            <v>123</v>
          </cell>
          <cell r="AI32">
            <v>220750</v>
          </cell>
          <cell r="AJ32">
            <v>0</v>
          </cell>
          <cell r="AK32">
            <v>220750</v>
          </cell>
        </row>
        <row r="33">
          <cell r="A33" t="str">
            <v>Stirling</v>
          </cell>
          <cell r="B33">
            <v>667</v>
          </cell>
          <cell r="C33">
            <v>455</v>
          </cell>
          <cell r="D33">
            <v>0.68215892053973015</v>
          </cell>
          <cell r="E33">
            <v>12</v>
          </cell>
          <cell r="F33">
            <v>0</v>
          </cell>
          <cell r="G33">
            <v>71</v>
          </cell>
          <cell r="H33">
            <v>10000</v>
          </cell>
          <cell r="I33">
            <v>30000</v>
          </cell>
          <cell r="J33">
            <v>46</v>
          </cell>
          <cell r="K33">
            <v>0</v>
          </cell>
          <cell r="L33">
            <v>83</v>
          </cell>
          <cell r="M33">
            <v>127100</v>
          </cell>
          <cell r="N33">
            <v>0</v>
          </cell>
          <cell r="O33">
            <v>36</v>
          </cell>
          <cell r="P33">
            <v>11</v>
          </cell>
          <cell r="Q33">
            <v>0.30555555555555558</v>
          </cell>
          <cell r="R33">
            <v>2</v>
          </cell>
          <cell r="S33">
            <v>0</v>
          </cell>
          <cell r="T33">
            <v>4</v>
          </cell>
          <cell r="U33">
            <v>6000</v>
          </cell>
          <cell r="V33">
            <v>1500</v>
          </cell>
          <cell r="W33">
            <v>0</v>
          </cell>
          <cell r="X33">
            <v>0</v>
          </cell>
          <cell r="Y33">
            <v>19</v>
          </cell>
          <cell r="Z33">
            <v>44175</v>
          </cell>
          <cell r="AA33">
            <v>0</v>
          </cell>
          <cell r="AB33">
            <v>703</v>
          </cell>
          <cell r="AC33">
            <v>466</v>
          </cell>
          <cell r="AD33">
            <v>0.66287339971550496</v>
          </cell>
          <cell r="AE33">
            <v>60</v>
          </cell>
          <cell r="AF33">
            <v>60</v>
          </cell>
          <cell r="AG33">
            <v>0</v>
          </cell>
          <cell r="AH33">
            <v>177</v>
          </cell>
          <cell r="AI33">
            <v>187275</v>
          </cell>
          <cell r="AJ33">
            <v>31500</v>
          </cell>
          <cell r="AK33">
            <v>218775</v>
          </cell>
        </row>
        <row r="34">
          <cell r="A34" t="str">
            <v>West Dunbartonshire</v>
          </cell>
          <cell r="B34">
            <v>560</v>
          </cell>
          <cell r="C34">
            <v>217</v>
          </cell>
          <cell r="D34">
            <v>0.38750000000000001</v>
          </cell>
          <cell r="E34">
            <v>0</v>
          </cell>
          <cell r="F34">
            <v>183</v>
          </cell>
          <cell r="G34">
            <v>14</v>
          </cell>
          <cell r="H34">
            <v>21000</v>
          </cell>
          <cell r="I34">
            <v>7000</v>
          </cell>
          <cell r="J34">
            <v>92</v>
          </cell>
          <cell r="K34">
            <v>34</v>
          </cell>
          <cell r="L34">
            <v>20</v>
          </cell>
          <cell r="M34">
            <v>21000</v>
          </cell>
          <cell r="N34">
            <v>10000</v>
          </cell>
          <cell r="O34">
            <v>12</v>
          </cell>
          <cell r="P34">
            <v>5</v>
          </cell>
          <cell r="Q34">
            <v>0.41666666666666669</v>
          </cell>
          <cell r="R34">
            <v>0</v>
          </cell>
          <cell r="S34">
            <v>2</v>
          </cell>
          <cell r="T34">
            <v>0</v>
          </cell>
          <cell r="U34">
            <v>0</v>
          </cell>
          <cell r="V34">
            <v>0</v>
          </cell>
          <cell r="W34">
            <v>1</v>
          </cell>
          <cell r="X34">
            <v>3</v>
          </cell>
          <cell r="Y34">
            <v>1</v>
          </cell>
          <cell r="Z34">
            <v>1575</v>
          </cell>
          <cell r="AA34">
            <v>750</v>
          </cell>
          <cell r="AB34">
            <v>350</v>
          </cell>
          <cell r="AC34">
            <v>222</v>
          </cell>
          <cell r="AD34">
            <v>0.63428571428571423</v>
          </cell>
          <cell r="AE34">
            <v>315</v>
          </cell>
          <cell r="AF34">
            <v>93</v>
          </cell>
          <cell r="AG34">
            <v>222</v>
          </cell>
          <cell r="AH34">
            <v>35</v>
          </cell>
          <cell r="AI34">
            <v>43575</v>
          </cell>
          <cell r="AJ34">
            <v>17750</v>
          </cell>
          <cell r="AK34">
            <v>61325</v>
          </cell>
        </row>
        <row r="35">
          <cell r="A35" t="str">
            <v>West Lothian</v>
          </cell>
          <cell r="B35">
            <v>739</v>
          </cell>
          <cell r="C35">
            <v>201</v>
          </cell>
          <cell r="D35">
            <v>0.27198917456021648</v>
          </cell>
          <cell r="E35">
            <v>31</v>
          </cell>
          <cell r="F35">
            <v>189</v>
          </cell>
          <cell r="G35">
            <v>218</v>
          </cell>
          <cell r="H35">
            <v>88000</v>
          </cell>
          <cell r="I35">
            <v>87000</v>
          </cell>
          <cell r="J35">
            <v>21</v>
          </cell>
          <cell r="K35">
            <v>12</v>
          </cell>
          <cell r="L35">
            <v>67</v>
          </cell>
          <cell r="M35">
            <v>103850</v>
          </cell>
          <cell r="N35">
            <v>0</v>
          </cell>
          <cell r="O35">
            <v>29</v>
          </cell>
          <cell r="P35">
            <v>9</v>
          </cell>
          <cell r="Q35">
            <v>0.31034482758620691</v>
          </cell>
          <cell r="R35">
            <v>0</v>
          </cell>
          <cell r="S35">
            <v>8</v>
          </cell>
          <cell r="T35">
            <v>5</v>
          </cell>
          <cell r="U35">
            <v>3000</v>
          </cell>
          <cell r="V35">
            <v>3000</v>
          </cell>
          <cell r="W35">
            <v>0</v>
          </cell>
          <cell r="X35">
            <v>1</v>
          </cell>
          <cell r="Y35">
            <v>6</v>
          </cell>
          <cell r="Z35">
            <v>13950</v>
          </cell>
          <cell r="AA35">
            <v>0</v>
          </cell>
          <cell r="AB35">
            <v>558</v>
          </cell>
          <cell r="AC35">
            <v>210</v>
          </cell>
          <cell r="AD35">
            <v>0.37634408602150538</v>
          </cell>
          <cell r="AE35">
            <v>262</v>
          </cell>
          <cell r="AF35">
            <v>52</v>
          </cell>
          <cell r="AG35">
            <v>210</v>
          </cell>
          <cell r="AH35">
            <v>296</v>
          </cell>
          <cell r="AI35">
            <v>208800</v>
          </cell>
          <cell r="AJ35">
            <v>90000</v>
          </cell>
          <cell r="AK35">
            <v>298800</v>
          </cell>
        </row>
        <row r="36">
          <cell r="E36">
            <v>792</v>
          </cell>
          <cell r="F36">
            <v>619</v>
          </cell>
          <cell r="G36">
            <v>1630</v>
          </cell>
          <cell r="J36">
            <v>736</v>
          </cell>
          <cell r="K36">
            <v>174</v>
          </cell>
          <cell r="L36">
            <v>2260</v>
          </cell>
          <cell r="R36">
            <v>226</v>
          </cell>
          <cell r="S36">
            <v>213</v>
          </cell>
          <cell r="T36">
            <v>67</v>
          </cell>
          <cell r="W36">
            <v>38</v>
          </cell>
          <cell r="X36">
            <v>28</v>
          </cell>
          <cell r="Y36">
            <v>434</v>
          </cell>
        </row>
      </sheetData>
      <sheetData sheetId="1">
        <row r="6">
          <cell r="C6" t="str">
            <v>Aberdeen City</v>
          </cell>
        </row>
        <row r="7">
          <cell r="C7" t="str">
            <v>Aberdeenshire</v>
          </cell>
        </row>
        <row r="8">
          <cell r="C8" t="str">
            <v>Angus</v>
          </cell>
        </row>
        <row r="9">
          <cell r="C9" t="str">
            <v>Argyll and Bute</v>
          </cell>
        </row>
        <row r="10">
          <cell r="C10" t="str">
            <v>Clackmannanshire</v>
          </cell>
        </row>
        <row r="11">
          <cell r="C11" t="str">
            <v>Dumfries and Galloway</v>
          </cell>
        </row>
        <row r="12">
          <cell r="C12" t="str">
            <v>Dundee City</v>
          </cell>
        </row>
        <row r="13">
          <cell r="C13" t="str">
            <v>East Ayrshire</v>
          </cell>
        </row>
        <row r="14">
          <cell r="C14" t="str">
            <v>East Dunbartonshire</v>
          </cell>
        </row>
        <row r="15">
          <cell r="C15" t="str">
            <v>East Lothian</v>
          </cell>
        </row>
        <row r="16">
          <cell r="C16" t="str">
            <v>East Renfrewshire</v>
          </cell>
        </row>
        <row r="17">
          <cell r="C17" t="str">
            <v>City of Edinburgh</v>
          </cell>
        </row>
        <row r="18">
          <cell r="C18" t="str">
            <v>Falkirk</v>
          </cell>
        </row>
        <row r="19">
          <cell r="C19" t="str">
            <v>Fife</v>
          </cell>
        </row>
        <row r="20">
          <cell r="C20" t="str">
            <v>Glasgow City</v>
          </cell>
        </row>
        <row r="21">
          <cell r="C21" t="str">
            <v>Highland</v>
          </cell>
        </row>
        <row r="22">
          <cell r="C22" t="str">
            <v>Inverclyde</v>
          </cell>
        </row>
        <row r="23">
          <cell r="C23" t="str">
            <v>Midlothian</v>
          </cell>
        </row>
        <row r="24">
          <cell r="C24" t="str">
            <v>Moray</v>
          </cell>
        </row>
        <row r="25">
          <cell r="C25" t="str">
            <v>Na h-Eileanan Siar</v>
          </cell>
        </row>
        <row r="26">
          <cell r="C26" t="str">
            <v>North Ayrshire</v>
          </cell>
        </row>
        <row r="27">
          <cell r="C27" t="str">
            <v>North Lanarkshire</v>
          </cell>
        </row>
        <row r="28">
          <cell r="C28" t="str">
            <v>Orkney Islands</v>
          </cell>
        </row>
        <row r="29">
          <cell r="C29" t="str">
            <v>Perth and Kinross</v>
          </cell>
        </row>
        <row r="30">
          <cell r="C30" t="str">
            <v>Renfrewshire</v>
          </cell>
        </row>
        <row r="31">
          <cell r="C31" t="str">
            <v>Scottish Borders</v>
          </cell>
        </row>
        <row r="32">
          <cell r="C32" t="str">
            <v>Shetland Islands</v>
          </cell>
        </row>
        <row r="33">
          <cell r="C33" t="str">
            <v>South Ayrshire</v>
          </cell>
        </row>
        <row r="34">
          <cell r="C34" t="str">
            <v>South Lanarkshire</v>
          </cell>
        </row>
        <row r="35">
          <cell r="C35" t="str">
            <v>Stirling</v>
          </cell>
        </row>
        <row r="36">
          <cell r="C36" t="str">
            <v>West Dunbartonshire</v>
          </cell>
        </row>
        <row r="37">
          <cell r="C37" t="str">
            <v>West Lothian</v>
          </cell>
        </row>
      </sheetData>
      <sheetData sheetId="2"/>
      <sheetData sheetId="3">
        <row r="4">
          <cell r="B4" t="str">
            <v>Aberdeen City</v>
          </cell>
          <cell r="C4">
            <v>165800</v>
          </cell>
          <cell r="D4">
            <v>0.1359016393442623</v>
          </cell>
          <cell r="E4">
            <v>165800</v>
          </cell>
          <cell r="F4">
            <v>0.1359016393442623</v>
          </cell>
          <cell r="G4">
            <v>1.22</v>
          </cell>
          <cell r="H4">
            <v>0</v>
          </cell>
          <cell r="I4">
            <v>0</v>
          </cell>
          <cell r="J4">
            <v>1.22</v>
          </cell>
        </row>
        <row r="5">
          <cell r="B5" t="str">
            <v>Aberdeenshire</v>
          </cell>
          <cell r="C5">
            <v>85300</v>
          </cell>
          <cell r="D5">
            <v>0.1079746835443038</v>
          </cell>
          <cell r="E5">
            <v>85300</v>
          </cell>
          <cell r="F5">
            <v>0.1079746835443038</v>
          </cell>
          <cell r="G5">
            <v>0.79</v>
          </cell>
          <cell r="H5">
            <v>0</v>
          </cell>
          <cell r="I5">
            <v>0</v>
          </cell>
          <cell r="J5">
            <v>0.79</v>
          </cell>
        </row>
        <row r="6">
          <cell r="B6" t="str">
            <v>Angus</v>
          </cell>
          <cell r="C6">
            <v>196100</v>
          </cell>
          <cell r="D6">
            <v>0.40854166666666669</v>
          </cell>
          <cell r="E6">
            <v>217900</v>
          </cell>
          <cell r="F6">
            <v>0.41113207547169811</v>
          </cell>
          <cell r="G6">
            <v>0.48</v>
          </cell>
          <cell r="H6">
            <v>0.05</v>
          </cell>
          <cell r="I6">
            <v>0</v>
          </cell>
          <cell r="J6">
            <v>0.53</v>
          </cell>
        </row>
        <row r="7">
          <cell r="B7" t="str">
            <v>Argyll and Bute</v>
          </cell>
          <cell r="C7">
            <v>190300</v>
          </cell>
          <cell r="D7">
            <v>0.26068493150684929</v>
          </cell>
          <cell r="E7">
            <v>190300</v>
          </cell>
          <cell r="F7">
            <v>0.26068493150684929</v>
          </cell>
          <cell r="G7">
            <v>0.73</v>
          </cell>
          <cell r="H7">
            <v>0</v>
          </cell>
          <cell r="I7">
            <v>0</v>
          </cell>
          <cell r="J7">
            <v>0.73</v>
          </cell>
        </row>
        <row r="8">
          <cell r="B8" t="str">
            <v>City of Edinburgh</v>
          </cell>
          <cell r="C8">
            <v>478100</v>
          </cell>
          <cell r="D8">
            <v>0.1288679245283019</v>
          </cell>
          <cell r="E8">
            <v>478100</v>
          </cell>
          <cell r="F8">
            <v>0.1288679245283019</v>
          </cell>
          <cell r="G8">
            <v>3.71</v>
          </cell>
          <cell r="H8">
            <v>0</v>
          </cell>
          <cell r="I8">
            <v>0</v>
          </cell>
          <cell r="J8">
            <v>3.71</v>
          </cell>
        </row>
        <row r="9">
          <cell r="B9" t="str">
            <v>Clackmannanshire</v>
          </cell>
          <cell r="C9">
            <v>45900</v>
          </cell>
          <cell r="D9">
            <v>0.255</v>
          </cell>
          <cell r="E9">
            <v>47900</v>
          </cell>
          <cell r="F9">
            <v>0.26611111111111113</v>
          </cell>
          <cell r="G9">
            <v>0.18</v>
          </cell>
          <cell r="H9">
            <v>0</v>
          </cell>
          <cell r="I9">
            <v>0</v>
          </cell>
          <cell r="J9">
            <v>0.18</v>
          </cell>
        </row>
        <row r="10">
          <cell r="B10" t="str">
            <v>Dumfries and Galloway</v>
          </cell>
          <cell r="C10">
            <v>369600</v>
          </cell>
          <cell r="D10">
            <v>0.51333333333333331</v>
          </cell>
          <cell r="E10">
            <v>369600</v>
          </cell>
          <cell r="F10">
            <v>0.51333333333333331</v>
          </cell>
          <cell r="G10">
            <v>0.72</v>
          </cell>
          <cell r="H10">
            <v>0</v>
          </cell>
          <cell r="I10">
            <v>0</v>
          </cell>
          <cell r="J10">
            <v>0.72</v>
          </cell>
        </row>
        <row r="11">
          <cell r="B11" t="str">
            <v>Dundee City</v>
          </cell>
          <cell r="C11">
            <v>208300</v>
          </cell>
          <cell r="D11">
            <v>0.25402439024390239</v>
          </cell>
          <cell r="E11">
            <v>208300</v>
          </cell>
          <cell r="F11">
            <v>0.25402439024390239</v>
          </cell>
          <cell r="G11">
            <v>0.82000000000000006</v>
          </cell>
          <cell r="H11">
            <v>0</v>
          </cell>
          <cell r="I11">
            <v>0</v>
          </cell>
          <cell r="J11">
            <v>0.82000000000000006</v>
          </cell>
        </row>
        <row r="12">
          <cell r="B12" t="str">
            <v>East Ayrshire</v>
          </cell>
          <cell r="C12">
            <v>189025</v>
          </cell>
          <cell r="D12">
            <v>0.3635096153846154</v>
          </cell>
          <cell r="E12">
            <v>255025</v>
          </cell>
          <cell r="F12">
            <v>0.3446283783783784</v>
          </cell>
          <cell r="G12">
            <v>0.52</v>
          </cell>
          <cell r="H12">
            <v>0</v>
          </cell>
          <cell r="I12">
            <v>0.22</v>
          </cell>
          <cell r="J12">
            <v>0.74</v>
          </cell>
        </row>
        <row r="13">
          <cell r="B13" t="str">
            <v>East Dunbartonshire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0.32</v>
          </cell>
          <cell r="H13">
            <v>0</v>
          </cell>
          <cell r="I13">
            <v>0.19</v>
          </cell>
          <cell r="J13">
            <v>0.51</v>
          </cell>
        </row>
        <row r="14">
          <cell r="B14" t="str">
            <v>East Lothian</v>
          </cell>
          <cell r="C14">
            <v>126100</v>
          </cell>
          <cell r="D14">
            <v>0.29325581395348838</v>
          </cell>
          <cell r="E14">
            <v>126100</v>
          </cell>
          <cell r="F14">
            <v>0.29325581395348838</v>
          </cell>
          <cell r="G14">
            <v>0.43</v>
          </cell>
          <cell r="H14">
            <v>0</v>
          </cell>
          <cell r="I14">
            <v>0</v>
          </cell>
          <cell r="J14">
            <v>0.43</v>
          </cell>
        </row>
        <row r="15">
          <cell r="B15" t="str">
            <v>East Renfrewshire</v>
          </cell>
          <cell r="C15">
            <v>4000</v>
          </cell>
          <cell r="D15">
            <v>1.5384615384615385E-2</v>
          </cell>
          <cell r="E15">
            <v>4000</v>
          </cell>
          <cell r="F15">
            <v>9.756097560975608E-3</v>
          </cell>
          <cell r="G15">
            <v>0.26</v>
          </cell>
          <cell r="H15">
            <v>0</v>
          </cell>
          <cell r="I15">
            <v>0.15</v>
          </cell>
          <cell r="J15">
            <v>0.41000000000000003</v>
          </cell>
        </row>
        <row r="16">
          <cell r="B16" t="str">
            <v>Falkirk</v>
          </cell>
          <cell r="C16">
            <v>183100</v>
          </cell>
          <cell r="D16">
            <v>0.35901960784313725</v>
          </cell>
          <cell r="E16">
            <v>183100</v>
          </cell>
          <cell r="F16">
            <v>0.35901960784313725</v>
          </cell>
          <cell r="G16">
            <v>0.51</v>
          </cell>
          <cell r="H16">
            <v>0</v>
          </cell>
          <cell r="I16">
            <v>0</v>
          </cell>
          <cell r="J16">
            <v>0.51</v>
          </cell>
        </row>
        <row r="17">
          <cell r="B17" t="str">
            <v>Fife</v>
          </cell>
          <cell r="C17">
            <v>574800</v>
          </cell>
          <cell r="D17">
            <v>0.44906249999999998</v>
          </cell>
          <cell r="E17">
            <v>598600</v>
          </cell>
          <cell r="F17">
            <v>0.41860139860139861</v>
          </cell>
          <cell r="G17">
            <v>1.28</v>
          </cell>
          <cell r="H17">
            <v>0.15</v>
          </cell>
          <cell r="I17">
            <v>0</v>
          </cell>
          <cell r="J17">
            <v>1.43</v>
          </cell>
        </row>
        <row r="18">
          <cell r="B18" t="str">
            <v>Glasgow City</v>
          </cell>
          <cell r="C18">
            <v>528075</v>
          </cell>
          <cell r="D18">
            <v>0.14959631728045325</v>
          </cell>
          <cell r="E18">
            <v>528075</v>
          </cell>
          <cell r="F18">
            <v>9.9075984990619134E-2</v>
          </cell>
          <cell r="G18">
            <v>3.53</v>
          </cell>
          <cell r="H18">
            <v>0</v>
          </cell>
          <cell r="I18">
            <v>1.8</v>
          </cell>
          <cell r="J18">
            <v>5.33</v>
          </cell>
        </row>
        <row r="19">
          <cell r="B19" t="str">
            <v>Highland</v>
          </cell>
          <cell r="C19">
            <v>223900</v>
          </cell>
          <cell r="D19">
            <v>0.2697590361445783</v>
          </cell>
          <cell r="E19">
            <v>223900</v>
          </cell>
          <cell r="F19">
            <v>0.2697590361445783</v>
          </cell>
          <cell r="G19">
            <v>0.83</v>
          </cell>
          <cell r="H19">
            <v>0</v>
          </cell>
          <cell r="I19">
            <v>0</v>
          </cell>
          <cell r="J19">
            <v>0.83</v>
          </cell>
        </row>
        <row r="20">
          <cell r="B20" t="str">
            <v>Inverclyde</v>
          </cell>
          <cell r="C20">
            <v>105700</v>
          </cell>
          <cell r="D20">
            <v>0.34096774193548385</v>
          </cell>
          <cell r="E20">
            <v>105700</v>
          </cell>
          <cell r="F20">
            <v>0.34096774193548385</v>
          </cell>
          <cell r="G20">
            <v>0.31</v>
          </cell>
          <cell r="H20">
            <v>0</v>
          </cell>
          <cell r="I20">
            <v>0</v>
          </cell>
          <cell r="J20">
            <v>0.31</v>
          </cell>
        </row>
        <row r="21">
          <cell r="B21" t="str">
            <v>Midlothian</v>
          </cell>
          <cell r="C21">
            <v>46600</v>
          </cell>
          <cell r="D21">
            <v>0.16068965517241376</v>
          </cell>
          <cell r="E21">
            <v>46600</v>
          </cell>
          <cell r="F21">
            <v>0.16068965517241376</v>
          </cell>
          <cell r="G21">
            <v>0.29000000000000004</v>
          </cell>
          <cell r="H21">
            <v>0</v>
          </cell>
          <cell r="I21">
            <v>0</v>
          </cell>
          <cell r="J21">
            <v>0.29000000000000004</v>
          </cell>
        </row>
        <row r="22">
          <cell r="B22" t="str">
            <v>Moray</v>
          </cell>
          <cell r="C22">
            <v>101400</v>
          </cell>
          <cell r="D22">
            <v>0.42249999999999999</v>
          </cell>
          <cell r="E22">
            <v>101400</v>
          </cell>
          <cell r="F22">
            <v>0.42249999999999999</v>
          </cell>
          <cell r="G22">
            <v>0.24</v>
          </cell>
          <cell r="H22">
            <v>0</v>
          </cell>
          <cell r="I22">
            <v>0</v>
          </cell>
          <cell r="J22">
            <v>0.24</v>
          </cell>
        </row>
        <row r="23">
          <cell r="B23" t="str">
            <v>Na h-Eileanan Siar</v>
          </cell>
          <cell r="C23">
            <v>35000</v>
          </cell>
          <cell r="D23">
            <v>0.875</v>
          </cell>
          <cell r="E23">
            <v>35000</v>
          </cell>
          <cell r="F23">
            <v>0.875</v>
          </cell>
          <cell r="G23">
            <v>0.04</v>
          </cell>
          <cell r="H23">
            <v>0</v>
          </cell>
          <cell r="I23">
            <v>0</v>
          </cell>
          <cell r="J23">
            <v>0.04</v>
          </cell>
        </row>
        <row r="24">
          <cell r="B24" t="str">
            <v>North Ayrshire</v>
          </cell>
          <cell r="C24">
            <v>148700</v>
          </cell>
          <cell r="D24">
            <v>0.22876923076923078</v>
          </cell>
          <cell r="E24">
            <v>148700</v>
          </cell>
          <cell r="F24">
            <v>0.22876923076923078</v>
          </cell>
          <cell r="G24">
            <v>0.65</v>
          </cell>
          <cell r="H24">
            <v>0</v>
          </cell>
          <cell r="I24">
            <v>0</v>
          </cell>
          <cell r="J24">
            <v>0.65</v>
          </cell>
        </row>
        <row r="25">
          <cell r="B25" t="str">
            <v>North Lanarkshire</v>
          </cell>
          <cell r="C25">
            <v>230850</v>
          </cell>
          <cell r="D25">
            <v>0.22197115384615385</v>
          </cell>
          <cell r="E25">
            <v>439100</v>
          </cell>
          <cell r="F25">
            <v>0.2779113924050633</v>
          </cell>
          <cell r="G25">
            <v>1.04</v>
          </cell>
          <cell r="H25">
            <v>0</v>
          </cell>
          <cell r="I25">
            <v>0.54</v>
          </cell>
          <cell r="J25">
            <v>1.58</v>
          </cell>
        </row>
        <row r="26">
          <cell r="B26" t="str">
            <v>Orkney Islands</v>
          </cell>
          <cell r="C26">
            <v>14700</v>
          </cell>
          <cell r="D26">
            <v>0.16333333333333333</v>
          </cell>
          <cell r="E26">
            <v>14700</v>
          </cell>
          <cell r="F26">
            <v>0.16333333333333333</v>
          </cell>
          <cell r="G26">
            <v>0.09</v>
          </cell>
          <cell r="H26">
            <v>0</v>
          </cell>
          <cell r="I26">
            <v>0</v>
          </cell>
          <cell r="J26">
            <v>0.09</v>
          </cell>
        </row>
        <row r="27">
          <cell r="B27" t="str">
            <v>Perth and Kinross</v>
          </cell>
          <cell r="C27">
            <v>406200</v>
          </cell>
          <cell r="D27">
            <v>0.52076923076923076</v>
          </cell>
          <cell r="E27">
            <v>406200</v>
          </cell>
          <cell r="F27">
            <v>0.45133333333333331</v>
          </cell>
          <cell r="G27">
            <v>0.78</v>
          </cell>
          <cell r="H27">
            <v>0.12000000000000001</v>
          </cell>
          <cell r="I27">
            <v>0</v>
          </cell>
          <cell r="J27">
            <v>0.9</v>
          </cell>
        </row>
        <row r="28">
          <cell r="B28" t="str">
            <v>Renfrewshire</v>
          </cell>
          <cell r="C28">
            <v>150300</v>
          </cell>
          <cell r="D28">
            <v>0.19269230769230769</v>
          </cell>
          <cell r="E28">
            <v>258300</v>
          </cell>
          <cell r="F28">
            <v>0.21705882352941178</v>
          </cell>
          <cell r="G28">
            <v>0.78</v>
          </cell>
          <cell r="H28">
            <v>0</v>
          </cell>
          <cell r="I28">
            <v>0.41</v>
          </cell>
          <cell r="J28">
            <v>1.19</v>
          </cell>
        </row>
        <row r="29">
          <cell r="B29" t="str">
            <v>Scottish Borders</v>
          </cell>
          <cell r="C29">
            <v>146400</v>
          </cell>
          <cell r="D29">
            <v>0.25684210526315782</v>
          </cell>
          <cell r="E29">
            <v>146400</v>
          </cell>
          <cell r="F29">
            <v>0.25684210526315782</v>
          </cell>
          <cell r="G29">
            <v>0.57000000000000006</v>
          </cell>
          <cell r="H29">
            <v>0</v>
          </cell>
          <cell r="I29">
            <v>0</v>
          </cell>
          <cell r="J29">
            <v>0.57000000000000006</v>
          </cell>
        </row>
        <row r="30">
          <cell r="B30" t="str">
            <v>Shetland Islands</v>
          </cell>
          <cell r="C30">
            <v>25900</v>
          </cell>
          <cell r="D30">
            <v>0.2877777777777778</v>
          </cell>
          <cell r="E30">
            <v>25900</v>
          </cell>
          <cell r="F30">
            <v>0.2877777777777778</v>
          </cell>
          <cell r="G30">
            <v>0.09</v>
          </cell>
          <cell r="H30">
            <v>0</v>
          </cell>
          <cell r="I30">
            <v>0</v>
          </cell>
          <cell r="J30">
            <v>0.09</v>
          </cell>
        </row>
        <row r="31">
          <cell r="B31" t="str">
            <v>South Ayrshire</v>
          </cell>
          <cell r="C31">
            <v>205150</v>
          </cell>
          <cell r="D31">
            <v>0.32054687500000001</v>
          </cell>
          <cell r="E31">
            <v>205150</v>
          </cell>
          <cell r="F31">
            <v>0.19538095238095238</v>
          </cell>
          <cell r="G31">
            <v>0.64</v>
          </cell>
          <cell r="H31">
            <v>0</v>
          </cell>
          <cell r="I31">
            <v>0.41</v>
          </cell>
          <cell r="J31">
            <v>1.05</v>
          </cell>
        </row>
        <row r="32">
          <cell r="B32" t="str">
            <v>South Lanarkshire</v>
          </cell>
          <cell r="C32">
            <v>220750</v>
          </cell>
          <cell r="D32">
            <v>0.18243801652892561</v>
          </cell>
          <cell r="E32">
            <v>220750</v>
          </cell>
          <cell r="F32">
            <v>0.11804812834224598</v>
          </cell>
          <cell r="G32">
            <v>1.21</v>
          </cell>
          <cell r="H32">
            <v>0</v>
          </cell>
          <cell r="I32">
            <v>0.66</v>
          </cell>
          <cell r="J32">
            <v>1.87</v>
          </cell>
        </row>
        <row r="33">
          <cell r="B33" t="str">
            <v>Stirling</v>
          </cell>
          <cell r="C33">
            <v>187275</v>
          </cell>
          <cell r="D33">
            <v>0.28375000000000006</v>
          </cell>
          <cell r="E33">
            <v>218775</v>
          </cell>
          <cell r="F33">
            <v>0.19360619469026549</v>
          </cell>
          <cell r="G33">
            <v>0.65999999999999992</v>
          </cell>
          <cell r="H33">
            <v>0</v>
          </cell>
          <cell r="I33">
            <v>0.47</v>
          </cell>
          <cell r="J33">
            <v>1.1299999999999999</v>
          </cell>
        </row>
        <row r="34">
          <cell r="B34" t="str">
            <v>West Dunbartonshire</v>
          </cell>
          <cell r="C34">
            <v>43575</v>
          </cell>
          <cell r="D34">
            <v>0.11777027027027027</v>
          </cell>
          <cell r="E34">
            <v>61325</v>
          </cell>
          <cell r="F34">
            <v>0.10573275862068965</v>
          </cell>
          <cell r="G34">
            <v>0.37</v>
          </cell>
          <cell r="H34">
            <v>0</v>
          </cell>
          <cell r="I34">
            <v>0.21</v>
          </cell>
          <cell r="J34">
            <v>0.57999999999999996</v>
          </cell>
        </row>
        <row r="35">
          <cell r="B35" t="str">
            <v>West Lothian</v>
          </cell>
          <cell r="C35">
            <v>208800</v>
          </cell>
          <cell r="D35">
            <v>0.34229508196721309</v>
          </cell>
          <cell r="E35">
            <v>298800</v>
          </cell>
          <cell r="F35">
            <v>0.30489795918367346</v>
          </cell>
          <cell r="G35">
            <v>0.61</v>
          </cell>
          <cell r="H35">
            <v>0</v>
          </cell>
          <cell r="I35">
            <v>0.37</v>
          </cell>
          <cell r="J35">
            <v>0.98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P47"/>
  <sheetViews>
    <sheetView showGridLines="0" tabSelected="1" zoomScale="85" zoomScaleNormal="85" workbookViewId="0">
      <selection activeCell="G59" sqref="G59"/>
    </sheetView>
  </sheetViews>
  <sheetFormatPr defaultRowHeight="14.5" x14ac:dyDescent="0.35"/>
  <cols>
    <col min="3" max="3" customWidth="true" width="24.26953125" collapsed="false"/>
    <col min="4" max="4" customWidth="true" width="12.7265625" collapsed="false"/>
    <col min="5" max="5" customWidth="true" width="11.6328125" collapsed="false"/>
    <col min="6" max="10" customWidth="true" width="10.7265625" collapsed="false"/>
    <col min="11" max="11" customWidth="true" width="11.08984375" collapsed="false"/>
    <col min="12" max="12" customWidth="true" width="10.1796875" collapsed="false"/>
  </cols>
  <sheetData>
    <row r="3" spans="3:16" ht="20" customHeight="1" x14ac:dyDescent="0.35">
      <c r="C3" s="26" t="s">
        <v>41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3:16" ht="28" customHeight="1" x14ac:dyDescent="0.35">
      <c r="C4" s="25" t="s">
        <v>40</v>
      </c>
      <c r="D4" s="24" t="s">
        <v>39</v>
      </c>
      <c r="E4" s="22" t="s">
        <v>38</v>
      </c>
      <c r="F4" s="21"/>
      <c r="G4" s="21" t="s">
        <v>37</v>
      </c>
      <c r="H4" s="23"/>
      <c r="I4" s="22" t="s">
        <v>36</v>
      </c>
      <c r="J4" s="23"/>
      <c r="K4" s="22" t="s">
        <v>35</v>
      </c>
      <c r="L4" s="21"/>
    </row>
    <row r="5" spans="3:16" ht="16" customHeight="1" x14ac:dyDescent="0.35">
      <c r="C5" s="20"/>
      <c r="D5" s="19" t="s">
        <v>34</v>
      </c>
      <c r="E5" s="18" t="s">
        <v>34</v>
      </c>
      <c r="F5" s="19" t="s">
        <v>33</v>
      </c>
      <c r="G5" s="19" t="s">
        <v>34</v>
      </c>
      <c r="H5" s="19" t="s">
        <v>33</v>
      </c>
      <c r="I5" s="19" t="s">
        <v>34</v>
      </c>
      <c r="J5" s="19" t="s">
        <v>33</v>
      </c>
      <c r="K5" s="18" t="s">
        <v>34</v>
      </c>
      <c r="L5" s="17" t="s">
        <v>33</v>
      </c>
    </row>
    <row r="6" spans="3:16" ht="16" customHeight="1" x14ac:dyDescent="0.35">
      <c r="C6" s="16" t="s">
        <v>32</v>
      </c>
      <c r="D6" s="15">
        <f>VLOOKUP('[1]Application Process by Fund'!$C6,'Tab 3 Application status by RV'!$B$7:$L$38,2,0)+VLOOKUP('[1]Application Process by Fund'!$C6,'Tab 3 Application status by RV'!$B$7:$L$38,7,0)</f>
        <v>146</v>
      </c>
      <c r="E6" s="13">
        <f ca="1">VLOOKUP('[1]Application Process by Fund'!$C6,'Tab 3 Application status by RV'!$B$7:$L$38,3,0)+VLOOKUP('[1]Application Process by Fund'!$C6,'Tab 3 Application status by RV'!$B$7:$L$38,8,0)</f>
        <v>0</v>
      </c>
      <c r="F6" s="12">
        <f ca="1">IFERROR(E6/D6,0)</f>
        <v>0</v>
      </c>
      <c r="G6" s="14">
        <f ca="1">VLOOKUP($C6,[1]Overview!$A$4:$AG$35,32,0)</f>
        <v>28</v>
      </c>
      <c r="H6" s="12">
        <f ca="1">IFERROR(G6/D6, "-")</f>
        <v>0.19178082191780821</v>
      </c>
      <c r="I6" s="14">
        <f ca="1">VLOOKUP($C6,[1]Overview!$A$4:$AG$35,33,0)</f>
        <v>30</v>
      </c>
      <c r="J6" s="12">
        <f ca="1">IFERROR(I6/D6, "-")</f>
        <v>0.20547945205479451</v>
      </c>
      <c r="K6" s="13">
        <f ca="1">VLOOKUP('[1]Application Process by Fund'!$C6,'Tab 3 Application status by RV'!$B$7:$Z$38,5,0)+VLOOKUP('[1]Application Process by Fund'!$C6,'Tab 3 Application status by RV'!$B$7:$Z$38,10,0)</f>
        <v>88</v>
      </c>
      <c r="L6" s="12">
        <f ca="1">IFERROR(K6/D6,0)</f>
        <v>0.60273972602739723</v>
      </c>
    </row>
    <row r="7" spans="3:16" ht="16" customHeight="1" x14ac:dyDescent="0.35">
      <c r="C7" s="11" t="s">
        <v>31</v>
      </c>
      <c r="D7" s="10">
        <f>VLOOKUP('[1]Application Process by Fund'!$C7,'Tab 3 Application status by RV'!$B$7:$L$38,2,0)+VLOOKUP('[1]Application Process by Fund'!$C7,'Tab 3 Application status by RV'!$B$7:$L$38,7,0)</f>
        <v>182</v>
      </c>
      <c r="E7" s="8">
        <f ca="1">VLOOKUP('[1]Application Process by Fund'!$C7,'Tab 3 Application status by RV'!$B$7:$L$38,3,0)+VLOOKUP('[1]Application Process by Fund'!$C7,'Tab 3 Application status by RV'!$B$7:$L$38,8,0)</f>
        <v>129</v>
      </c>
      <c r="F7" s="7">
        <f ca="1">IFERROR(E7/D7,0)</f>
        <v>0.70879120879120883</v>
      </c>
      <c r="G7" s="9">
        <f ca="1">VLOOKUP($C7,[1]Overview!$A$4:$AG$35,32,0)</f>
        <v>3</v>
      </c>
      <c r="H7" s="7">
        <f ca="1">IFERROR(G7/D7, "-")</f>
        <v>1.6483516483516484E-2</v>
      </c>
      <c r="I7" s="9">
        <f ca="1">VLOOKUP($C7,[1]Overview!$A$4:$AG$35,33,0)</f>
        <v>0</v>
      </c>
      <c r="J7" s="7">
        <f ca="1">IFERROR(I7/D7, "-")</f>
        <v>0</v>
      </c>
      <c r="K7" s="8">
        <f ca="1">VLOOKUP('[1]Application Process by Fund'!$C7,'Tab 3 Application status by RV'!$B$7:$Z$38,5,0)+VLOOKUP('[1]Application Process by Fund'!$C7,'Tab 3 Application status by RV'!$B$7:$Z$38,10,0)</f>
        <v>50</v>
      </c>
      <c r="L7" s="7">
        <f ca="1">IFERROR(K7/D7,0)</f>
        <v>0.27472527472527475</v>
      </c>
    </row>
    <row r="8" spans="3:16" ht="16" customHeight="1" x14ac:dyDescent="0.35">
      <c r="C8" s="16" t="s">
        <v>30</v>
      </c>
      <c r="D8" s="15">
        <f>VLOOKUP('[1]Application Process by Fund'!$C8,'Tab 3 Application status by RV'!$B$7:$L$38,2,0)+VLOOKUP('[1]Application Process by Fund'!$C8,'Tab 3 Application status by RV'!$B$7:$L$38,7,0)</f>
        <v>205</v>
      </c>
      <c r="E8" s="13">
        <f ca="1">VLOOKUP('[1]Application Process by Fund'!$C8,'Tab 3 Application status by RV'!$B$7:$L$38,3,0)+VLOOKUP('[1]Application Process by Fund'!$C8,'Tab 3 Application status by RV'!$B$7:$L$38,8,0)</f>
        <v>20</v>
      </c>
      <c r="F8" s="12">
        <f ca="1">IFERROR(E8/D8,0)</f>
        <v>9.7560975609756101E-2</v>
      </c>
      <c r="G8" s="14">
        <f ca="1">VLOOKUP($C8,[1]Overview!$A$4:$AG$35,32,0)</f>
        <v>45</v>
      </c>
      <c r="H8" s="12">
        <f ca="1">IFERROR(G8/D8, "-")</f>
        <v>0.21951219512195122</v>
      </c>
      <c r="I8" s="14">
        <f ca="1">VLOOKUP($C8,[1]Overview!$A$4:$AG$35,33,0)</f>
        <v>0</v>
      </c>
      <c r="J8" s="12">
        <f ca="1">IFERROR(I8/D8, "-")</f>
        <v>0</v>
      </c>
      <c r="K8" s="13">
        <f ca="1">VLOOKUP('[1]Application Process by Fund'!$C8,'Tab 3 Application status by RV'!$B$7:$Z$38,5,0)+VLOOKUP('[1]Application Process by Fund'!$C8,'Tab 3 Application status by RV'!$B$7:$Z$38,10,0)</f>
        <v>140</v>
      </c>
      <c r="L8" s="12">
        <f ca="1">IFERROR(K8/D8,0)</f>
        <v>0.68292682926829273</v>
      </c>
    </row>
    <row r="9" spans="3:16" ht="16" customHeight="1" x14ac:dyDescent="0.35">
      <c r="C9" s="11" t="s">
        <v>29</v>
      </c>
      <c r="D9" s="10">
        <f>VLOOKUP('[1]Application Process by Fund'!$C9,'Tab 3 Application status by RV'!$B$7:$L$38,2,0)+VLOOKUP('[1]Application Process by Fund'!$C9,'Tab 3 Application status by RV'!$B$7:$L$38,7,0)</f>
        <v>154</v>
      </c>
      <c r="E9" s="8">
        <f ca="1">VLOOKUP('[1]Application Process by Fund'!$C9,'Tab 3 Application status by RV'!$B$7:$L$38,3,0)+VLOOKUP('[1]Application Process by Fund'!$C9,'Tab 3 Application status by RV'!$B$7:$L$38,8,0)</f>
        <v>0</v>
      </c>
      <c r="F9" s="7">
        <f ca="1">IFERROR(E9/D9,0)</f>
        <v>0</v>
      </c>
      <c r="G9" s="9">
        <f ca="1">VLOOKUP($C9,[1]Overview!$A$4:$AG$35,32,0)</f>
        <v>34</v>
      </c>
      <c r="H9" s="7">
        <f ca="1">IFERROR(G9/D9, "-")</f>
        <v>0.22077922077922077</v>
      </c>
      <c r="I9" s="9">
        <f ca="1">VLOOKUP($C9,[1]Overview!$A$4:$AG$35,33,0)</f>
        <v>0</v>
      </c>
      <c r="J9" s="7">
        <f ca="1">IFERROR(I9/D9, "-")</f>
        <v>0</v>
      </c>
      <c r="K9" s="8">
        <f ca="1">VLOOKUP('[1]Application Process by Fund'!$C9,'Tab 3 Application status by RV'!$B$7:$Z$38,5,0)+VLOOKUP('[1]Application Process by Fund'!$C9,'Tab 3 Application status by RV'!$B$7:$Z$38,10,0)</f>
        <v>120</v>
      </c>
      <c r="L9" s="7">
        <f ca="1">IFERROR(K9/D9,0)</f>
        <v>0.77922077922077926</v>
      </c>
    </row>
    <row r="10" spans="3:16" ht="16" customHeight="1" x14ac:dyDescent="0.35">
      <c r="C10" s="16" t="s">
        <v>28</v>
      </c>
      <c r="D10" s="15">
        <f>VLOOKUP('[1]Application Process by Fund'!$C10,'Tab 3 Application status by RV'!$B$7:$L$38,2,0)+VLOOKUP('[1]Application Process by Fund'!$C10,'Tab 3 Application status by RV'!$B$7:$L$38,7,0)</f>
        <v>45</v>
      </c>
      <c r="E10" s="13">
        <f ca="1">VLOOKUP('[1]Application Process by Fund'!$C10,'Tab 3 Application status by RV'!$B$7:$L$38,3,0)+VLOOKUP('[1]Application Process by Fund'!$C10,'Tab 3 Application status by RV'!$B$7:$L$38,8,0)</f>
        <v>10</v>
      </c>
      <c r="F10" s="12">
        <f ca="1">IFERROR(E10/D10,0)</f>
        <v>0.22222222222222221</v>
      </c>
      <c r="G10" s="14">
        <f ca="1">VLOOKUP($C10,[1]Overview!$A$4:$AG$35,32,0)</f>
        <v>9</v>
      </c>
      <c r="H10" s="12">
        <f ca="1">IFERROR(G10/D10, "-")</f>
        <v>0.2</v>
      </c>
      <c r="I10" s="14">
        <f ca="1">VLOOKUP($C10,[1]Overview!$A$4:$AG$35,33,0)</f>
        <v>0</v>
      </c>
      <c r="J10" s="12">
        <f ca="1">IFERROR(I10/D10, "-")</f>
        <v>0</v>
      </c>
      <c r="K10" s="13">
        <f ca="1">VLOOKUP('[1]Application Process by Fund'!$C10,'Tab 3 Application status by RV'!$B$7:$Z$38,5,0)+VLOOKUP('[1]Application Process by Fund'!$C10,'Tab 3 Application status by RV'!$B$7:$Z$38,10,0)</f>
        <v>26</v>
      </c>
      <c r="L10" s="12">
        <f ca="1">IFERROR(K10/D10,0)</f>
        <v>0.57777777777777772</v>
      </c>
    </row>
    <row r="11" spans="3:16" ht="16" customHeight="1" x14ac:dyDescent="0.35">
      <c r="C11" s="11" t="s">
        <v>27</v>
      </c>
      <c r="D11" s="10">
        <f>VLOOKUP('[1]Application Process by Fund'!$C11,'Tab 3 Application status by RV'!$B$7:$L$38,2,0)+VLOOKUP('[1]Application Process by Fund'!$C11,'Tab 3 Application status by RV'!$B$7:$L$38,7,0)</f>
        <v>295</v>
      </c>
      <c r="E11" s="8">
        <f ca="1">VLOOKUP('[1]Application Process by Fund'!$C11,'Tab 3 Application status by RV'!$B$7:$L$38,3,0)+VLOOKUP('[1]Application Process by Fund'!$C11,'Tab 3 Application status by RV'!$B$7:$L$38,8,0)</f>
        <v>32</v>
      </c>
      <c r="F11" s="7">
        <f ca="1">IFERROR(E11/D11,0)</f>
        <v>0.10847457627118644</v>
      </c>
      <c r="G11" s="9">
        <f ca="1">VLOOKUP($C11,[1]Overview!$A$4:$AG$35,32,0)</f>
        <v>24</v>
      </c>
      <c r="H11" s="7">
        <f ca="1">IFERROR(G11/D11, "-")</f>
        <v>8.1355932203389825E-2</v>
      </c>
      <c r="I11" s="9">
        <f ca="1">VLOOKUP($C11,[1]Overview!$A$4:$AG$35,33,0)</f>
        <v>5</v>
      </c>
      <c r="J11" s="7">
        <f ca="1">IFERROR(I11/D11, "-")</f>
        <v>1.6949152542372881E-2</v>
      </c>
      <c r="K11" s="8">
        <f ca="1">VLOOKUP('[1]Application Process by Fund'!$C11,'Tab 3 Application status by RV'!$B$7:$Z$38,5,0)+VLOOKUP('[1]Application Process by Fund'!$C11,'Tab 3 Application status by RV'!$B$7:$Z$38,10,0)</f>
        <v>234</v>
      </c>
      <c r="L11" s="7">
        <f ca="1">IFERROR(K11/D11,0)</f>
        <v>0.79322033898305089</v>
      </c>
    </row>
    <row r="12" spans="3:16" ht="16" customHeight="1" x14ac:dyDescent="0.35">
      <c r="C12" s="16" t="s">
        <v>26</v>
      </c>
      <c r="D12" s="15">
        <f>VLOOKUP('[1]Application Process by Fund'!$C12,'Tab 3 Application status by RV'!$B$7:$L$38,2,0)+VLOOKUP('[1]Application Process by Fund'!$C12,'Tab 3 Application status by RV'!$B$7:$L$38,7,0)</f>
        <v>262</v>
      </c>
      <c r="E12" s="13">
        <f ca="1">VLOOKUP('[1]Application Process by Fund'!$C12,'Tab 3 Application status by RV'!$B$7:$L$38,3,0)+VLOOKUP('[1]Application Process by Fund'!$C12,'Tab 3 Application status by RV'!$B$7:$L$38,8,0)</f>
        <v>32</v>
      </c>
      <c r="F12" s="12">
        <f ca="1">IFERROR(E12/D12,0)</f>
        <v>0.12213740458015267</v>
      </c>
      <c r="G12" s="14">
        <f ca="1">VLOOKUP($C12,[1]Overview!$A$4:$AG$35,32,0)</f>
        <v>52</v>
      </c>
      <c r="H12" s="12">
        <f ca="1">IFERROR(G12/D12, "-")</f>
        <v>0.19847328244274809</v>
      </c>
      <c r="I12" s="14">
        <f ca="1">VLOOKUP($C12,[1]Overview!$A$4:$AG$35,33,0)</f>
        <v>61</v>
      </c>
      <c r="J12" s="12">
        <f ca="1">IFERROR(I12/D12, "-")</f>
        <v>0.23282442748091603</v>
      </c>
      <c r="K12" s="13">
        <f ca="1">VLOOKUP('[1]Application Process by Fund'!$C12,'Tab 3 Application status by RV'!$B$7:$Z$38,5,0)+VLOOKUP('[1]Application Process by Fund'!$C12,'Tab 3 Application status by RV'!$B$7:$Z$38,10,0)</f>
        <v>117</v>
      </c>
      <c r="L12" s="12">
        <f ca="1">IFERROR(K12/D12,0)</f>
        <v>0.44656488549618323</v>
      </c>
    </row>
    <row r="13" spans="3:16" ht="16" customHeight="1" x14ac:dyDescent="0.35">
      <c r="C13" s="11" t="s">
        <v>25</v>
      </c>
      <c r="D13" s="10">
        <f>VLOOKUP('[1]Application Process by Fund'!$C13,'Tab 3 Application status by RV'!$B$7:$L$38,2,0)+VLOOKUP('[1]Application Process by Fund'!$C13,'Tab 3 Application status by RV'!$B$7:$L$38,7,0)</f>
        <v>649</v>
      </c>
      <c r="E13" s="8">
        <f ca="1">VLOOKUP('[1]Application Process by Fund'!$C13,'Tab 3 Application status by RV'!$B$7:$L$38,3,0)+VLOOKUP('[1]Application Process by Fund'!$C13,'Tab 3 Application status by RV'!$B$7:$L$38,8,0)</f>
        <v>224</v>
      </c>
      <c r="F13" s="7">
        <f ca="1">IFERROR(E13/D13,0)</f>
        <v>0.34514637904468415</v>
      </c>
      <c r="G13" s="9">
        <f ca="1">VLOOKUP($C13,[1]Overview!$A$4:$AG$35,32,0)</f>
        <v>179</v>
      </c>
      <c r="H13" s="7">
        <f ca="1">IFERROR(G13/D13, "-")</f>
        <v>0.27580893682588598</v>
      </c>
      <c r="I13" s="9">
        <f ca="1">VLOOKUP($C13,[1]Overview!$A$4:$AG$35,33,0)</f>
        <v>5</v>
      </c>
      <c r="J13" s="7">
        <f ca="1">IFERROR(I13/D13, "-")</f>
        <v>7.7041602465331279E-3</v>
      </c>
      <c r="K13" s="8">
        <f ca="1">VLOOKUP('[1]Application Process by Fund'!$C13,'Tab 3 Application status by RV'!$B$7:$Z$38,5,0)+VLOOKUP('[1]Application Process by Fund'!$C13,'Tab 3 Application status by RV'!$B$7:$Z$38,10,0)</f>
        <v>241</v>
      </c>
      <c r="L13" s="7">
        <f ca="1">IFERROR(K13/D13,0)</f>
        <v>0.37134052388289679</v>
      </c>
    </row>
    <row r="14" spans="3:16" ht="16" customHeight="1" x14ac:dyDescent="0.35">
      <c r="C14" s="16" t="s">
        <v>24</v>
      </c>
      <c r="D14" s="15">
        <f>VLOOKUP('[1]Application Process by Fund'!$C14,'Tab 3 Application status by RV'!$B$7:$L$38,2,0)+VLOOKUP('[1]Application Process by Fund'!$C14,'Tab 3 Application status by RV'!$B$7:$L$38,7,0)</f>
        <v>0</v>
      </c>
      <c r="E14" s="13">
        <f ca="1">VLOOKUP('[1]Application Process by Fund'!$C14,'Tab 3 Application status by RV'!$B$7:$L$38,3,0)+VLOOKUP('[1]Application Process by Fund'!$C14,'Tab 3 Application status by RV'!$B$7:$L$38,8,0)</f>
        <v>0</v>
      </c>
      <c r="F14" s="12">
        <f ca="1">IFERROR(E14/D14,0)</f>
        <v>0</v>
      </c>
      <c r="G14" s="14">
        <f ca="1">VLOOKUP($C14,[1]Overview!$A$4:$AG$35,32,0)</f>
        <v>0</v>
      </c>
      <c r="H14" s="12" t="str">
        <f ca="1">IFERROR(G14/D14, "-")</f>
        <v>-</v>
      </c>
      <c r="I14" s="14">
        <f ca="1">VLOOKUP($C14,[1]Overview!$A$4:$AG$35,33,0)</f>
        <v>0</v>
      </c>
      <c r="J14" s="12" t="str">
        <f ca="1">IFERROR(I14/D14, "-")</f>
        <v>-</v>
      </c>
      <c r="K14" s="13">
        <f ca="1">VLOOKUP('[1]Application Process by Fund'!$C14,'Tab 3 Application status by RV'!$B$7:$Z$38,5,0)+VLOOKUP('[1]Application Process by Fund'!$C14,'Tab 3 Application status by RV'!$B$7:$Z$38,10,0)</f>
        <v>0</v>
      </c>
      <c r="L14" s="12">
        <f ca="1">IFERROR(K14/D14,0)</f>
        <v>0</v>
      </c>
    </row>
    <row r="15" spans="3:16" ht="16" customHeight="1" x14ac:dyDescent="0.35">
      <c r="C15" s="11" t="s">
        <v>23</v>
      </c>
      <c r="D15" s="10">
        <f>VLOOKUP('[1]Application Process by Fund'!$C15,'Tab 3 Application status by RV'!$B$7:$L$38,2,0)+VLOOKUP('[1]Application Process by Fund'!$C15,'Tab 3 Application status by RV'!$B$7:$L$38,7,0)</f>
        <v>130</v>
      </c>
      <c r="E15" s="8">
        <f ca="1">VLOOKUP('[1]Application Process by Fund'!$C15,'Tab 3 Application status by RV'!$B$7:$L$38,3,0)+VLOOKUP('[1]Application Process by Fund'!$C15,'Tab 3 Application status by RV'!$B$7:$L$38,8,0)</f>
        <v>1</v>
      </c>
      <c r="F15" s="7">
        <f ca="1">IFERROR(E15/D15,0)</f>
        <v>7.6923076923076927E-3</v>
      </c>
      <c r="G15" s="9">
        <f ca="1">VLOOKUP($C15,[1]Overview!$A$4:$AG$35,32,0)</f>
        <v>26</v>
      </c>
      <c r="H15" s="7">
        <f ca="1">IFERROR(G15/D15, "-")</f>
        <v>0.2</v>
      </c>
      <c r="I15" s="9">
        <f ca="1">VLOOKUP($C15,[1]Overview!$A$4:$AG$35,33,0)</f>
        <v>23</v>
      </c>
      <c r="J15" s="7">
        <f ca="1">IFERROR(I15/D15, "-")</f>
        <v>0.17692307692307693</v>
      </c>
      <c r="K15" s="8">
        <f ca="1">VLOOKUP('[1]Application Process by Fund'!$C15,'Tab 3 Application status by RV'!$B$7:$Z$38,5,0)+VLOOKUP('[1]Application Process by Fund'!$C15,'Tab 3 Application status by RV'!$B$7:$Z$38,10,0)</f>
        <v>80</v>
      </c>
      <c r="L15" s="7">
        <f ca="1">IFERROR(K15/D15,0)</f>
        <v>0.61538461538461542</v>
      </c>
    </row>
    <row r="16" spans="3:16" ht="16" customHeight="1" x14ac:dyDescent="0.35">
      <c r="C16" s="16" t="s">
        <v>22</v>
      </c>
      <c r="D16" s="15">
        <f>VLOOKUP('[1]Application Process by Fund'!$C16,'Tab 3 Application status by RV'!$B$7:$L$38,2,0)+VLOOKUP('[1]Application Process by Fund'!$C16,'Tab 3 Application status by RV'!$B$7:$L$38,7,0)</f>
        <v>225</v>
      </c>
      <c r="E16" s="13">
        <f ca="1">VLOOKUP('[1]Application Process by Fund'!$C16,'Tab 3 Application status by RV'!$B$7:$L$38,3,0)+VLOOKUP('[1]Application Process by Fund'!$C16,'Tab 3 Application status by RV'!$B$7:$L$38,8,0)</f>
        <v>179</v>
      </c>
      <c r="F16" s="12">
        <f ca="1">IFERROR(E16/D16,0)</f>
        <v>0.79555555555555557</v>
      </c>
      <c r="G16" s="14">
        <f ca="1">VLOOKUP($C16,[1]Overview!$A$4:$AG$35,32,0)</f>
        <v>38</v>
      </c>
      <c r="H16" s="12">
        <f ca="1">IFERROR(G16/D16, "-")</f>
        <v>0.16888888888888889</v>
      </c>
      <c r="I16" s="14">
        <f ca="1">VLOOKUP($C16,[1]Overview!$A$4:$AG$35,33,0)</f>
        <v>6</v>
      </c>
      <c r="J16" s="12">
        <f ca="1">IFERROR(I16/D16, "-")</f>
        <v>2.6666666666666668E-2</v>
      </c>
      <c r="K16" s="13">
        <f ca="1">VLOOKUP('[1]Application Process by Fund'!$C16,'Tab 3 Application status by RV'!$B$7:$Z$38,5,0)+VLOOKUP('[1]Application Process by Fund'!$C16,'Tab 3 Application status by RV'!$B$7:$Z$38,10,0)</f>
        <v>2</v>
      </c>
      <c r="L16" s="12">
        <f ca="1">IFERROR(K16/D16,0)</f>
        <v>8.8888888888888889E-3</v>
      </c>
    </row>
    <row r="17" spans="3:12" ht="16" customHeight="1" x14ac:dyDescent="0.35">
      <c r="C17" s="11" t="s">
        <v>21</v>
      </c>
      <c r="D17" s="10">
        <f>VLOOKUP('[1]Application Process by Fund'!$C17,'Tab 3 Application status by RV'!$B$7:$L$38,2,0)+VLOOKUP('[1]Application Process by Fund'!$C17,'Tab 3 Application status by RV'!$B$7:$L$38,7,0)</f>
        <v>749</v>
      </c>
      <c r="E17" s="8">
        <f ca="1">VLOOKUP('[1]Application Process by Fund'!$C17,'Tab 3 Application status by RV'!$B$7:$L$38,3,0)+VLOOKUP('[1]Application Process by Fund'!$C17,'Tab 3 Application status by RV'!$B$7:$L$38,8,0)</f>
        <v>250</v>
      </c>
      <c r="F17" s="7">
        <f ca="1">IFERROR(E17/D17,0)</f>
        <v>0.33377837116154874</v>
      </c>
      <c r="G17" s="9">
        <f ca="1">VLOOKUP($C17,[1]Overview!$A$4:$AG$35,32,0)</f>
        <v>171</v>
      </c>
      <c r="H17" s="7">
        <f ca="1">IFERROR(G17/D17, "-")</f>
        <v>0.22830440587449932</v>
      </c>
      <c r="I17" s="9">
        <f ca="1">VLOOKUP($C17,[1]Overview!$A$4:$AG$35,33,0)</f>
        <v>49</v>
      </c>
      <c r="J17" s="7">
        <f ca="1">IFERROR(I17/D17, "-")</f>
        <v>6.5420560747663545E-2</v>
      </c>
      <c r="K17" s="8">
        <f ca="1">VLOOKUP('[1]Application Process by Fund'!$C17,'Tab 3 Application status by RV'!$B$7:$Z$38,5,0)+VLOOKUP('[1]Application Process by Fund'!$C17,'Tab 3 Application status by RV'!$B$7:$Z$38,10,0)</f>
        <v>279</v>
      </c>
      <c r="L17" s="7">
        <f ca="1">IFERROR(K17/D17,0)</f>
        <v>0.37249666221628841</v>
      </c>
    </row>
    <row r="18" spans="3:12" ht="16" customHeight="1" x14ac:dyDescent="0.35">
      <c r="C18" s="16" t="s">
        <v>20</v>
      </c>
      <c r="D18" s="15">
        <f>VLOOKUP('[1]Application Process by Fund'!$C18,'Tab 3 Application status by RV'!$B$7:$L$38,2,0)+VLOOKUP('[1]Application Process by Fund'!$C18,'Tab 3 Application status by RV'!$B$7:$L$38,7,0)</f>
        <v>146</v>
      </c>
      <c r="E18" s="13">
        <f ca="1">VLOOKUP('[1]Application Process by Fund'!$C18,'Tab 3 Application status by RV'!$B$7:$L$38,3,0)+VLOOKUP('[1]Application Process by Fund'!$C18,'Tab 3 Application status by RV'!$B$7:$L$38,8,0)</f>
        <v>0</v>
      </c>
      <c r="F18" s="12">
        <f ca="1">IFERROR(E18/D18,0)</f>
        <v>0</v>
      </c>
      <c r="G18" s="14">
        <f ca="1">VLOOKUP($C18,[1]Overview!$A$4:$AG$35,32,0)</f>
        <v>8</v>
      </c>
      <c r="H18" s="12">
        <f ca="1">IFERROR(G18/D18, "-")</f>
        <v>5.4794520547945202E-2</v>
      </c>
      <c r="I18" s="14">
        <f ca="1">VLOOKUP($C18,[1]Overview!$A$4:$AG$35,33,0)</f>
        <v>31</v>
      </c>
      <c r="J18" s="12">
        <f ca="1">IFERROR(I18/D18, "-")</f>
        <v>0.21232876712328766</v>
      </c>
      <c r="K18" s="13">
        <f ca="1">VLOOKUP('[1]Application Process by Fund'!$C18,'Tab 3 Application status by RV'!$B$7:$Z$38,5,0)+VLOOKUP('[1]Application Process by Fund'!$C18,'Tab 3 Application status by RV'!$B$7:$Z$38,10,0)</f>
        <v>107</v>
      </c>
      <c r="L18" s="12">
        <f ca="1">IFERROR(K18/D18,0)</f>
        <v>0.73287671232876717</v>
      </c>
    </row>
    <row r="19" spans="3:12" ht="16" customHeight="1" x14ac:dyDescent="0.35">
      <c r="C19" s="11" t="s">
        <v>19</v>
      </c>
      <c r="D19" s="10">
        <f>VLOOKUP('[1]Application Process by Fund'!$C19,'Tab 3 Application status by RV'!$B$7:$L$38,2,0)+VLOOKUP('[1]Application Process by Fund'!$C19,'Tab 3 Application status by RV'!$B$7:$L$38,7,0)</f>
        <v>516</v>
      </c>
      <c r="E19" s="8">
        <f ca="1">VLOOKUP('[1]Application Process by Fund'!$C19,'Tab 3 Application status by RV'!$B$7:$L$38,3,0)+VLOOKUP('[1]Application Process by Fund'!$C19,'Tab 3 Application status by RV'!$B$7:$L$38,8,0)</f>
        <v>0</v>
      </c>
      <c r="F19" s="7">
        <f ca="1">IFERROR(E19/D19,0)</f>
        <v>0</v>
      </c>
      <c r="G19" s="9">
        <f ca="1">VLOOKUP($C19,[1]Overview!$A$4:$AG$35,32,0)</f>
        <v>124</v>
      </c>
      <c r="H19" s="7">
        <f ca="1">IFERROR(G19/D19, "-")</f>
        <v>0.24031007751937986</v>
      </c>
      <c r="I19" s="9">
        <f ca="1">VLOOKUP($C19,[1]Overview!$A$4:$AG$35,33,0)</f>
        <v>14</v>
      </c>
      <c r="J19" s="7">
        <f ca="1">IFERROR(I19/D19, "-")</f>
        <v>2.7131782945736434E-2</v>
      </c>
      <c r="K19" s="8">
        <f ca="1">VLOOKUP('[1]Application Process by Fund'!$C19,'Tab 3 Application status by RV'!$B$7:$Z$38,5,0)+VLOOKUP('[1]Application Process by Fund'!$C19,'Tab 3 Application status by RV'!$B$7:$Z$38,10,0)</f>
        <v>378</v>
      </c>
      <c r="L19" s="7">
        <f ca="1">IFERROR(K19/D19,0)</f>
        <v>0.73255813953488369</v>
      </c>
    </row>
    <row r="20" spans="3:12" ht="16" customHeight="1" x14ac:dyDescent="0.35">
      <c r="C20" s="16" t="s">
        <v>18</v>
      </c>
      <c r="D20" s="15">
        <f>VLOOKUP('[1]Application Process by Fund'!$C20,'Tab 3 Application status by RV'!$B$7:$L$38,2,0)+VLOOKUP('[1]Application Process by Fund'!$C20,'Tab 3 Application status by RV'!$B$7:$L$38,7,0)</f>
        <v>1720</v>
      </c>
      <c r="E20" s="13">
        <f ca="1">VLOOKUP('[1]Application Process by Fund'!$C20,'Tab 3 Application status by RV'!$B$7:$L$38,3,0)+VLOOKUP('[1]Application Process by Fund'!$C20,'Tab 3 Application status by RV'!$B$7:$L$38,8,0)</f>
        <v>580</v>
      </c>
      <c r="F20" s="12">
        <f ca="1">IFERROR(E20/D20,0)</f>
        <v>0.33720930232558138</v>
      </c>
      <c r="G20" s="14">
        <f ca="1">VLOOKUP($C20,[1]Overview!$A$4:$AG$35,32,0)</f>
        <v>369</v>
      </c>
      <c r="H20" s="12">
        <f ca="1">IFERROR(G20/D20, "-")</f>
        <v>0.21453488372093024</v>
      </c>
      <c r="I20" s="14">
        <f ca="1">VLOOKUP($C20,[1]Overview!$A$4:$AG$35,33,0)</f>
        <v>369</v>
      </c>
      <c r="J20" s="12">
        <f ca="1">IFERROR(I20/D20, "-")</f>
        <v>0.21453488372093024</v>
      </c>
      <c r="K20" s="13">
        <f ca="1">VLOOKUP('[1]Application Process by Fund'!$C20,'Tab 3 Application status by RV'!$B$7:$Z$38,5,0)+VLOOKUP('[1]Application Process by Fund'!$C20,'Tab 3 Application status by RV'!$B$7:$Z$38,10,0)</f>
        <v>402</v>
      </c>
      <c r="L20" s="12">
        <f ca="1">IFERROR(K20/D20,0)</f>
        <v>0.23372093023255813</v>
      </c>
    </row>
    <row r="21" spans="3:12" ht="16" customHeight="1" x14ac:dyDescent="0.35">
      <c r="C21" s="11" t="s">
        <v>17</v>
      </c>
      <c r="D21" s="10">
        <f>VLOOKUP('[1]Application Process by Fund'!$C21,'Tab 3 Application status by RV'!$B$7:$L$38,2,0)+VLOOKUP('[1]Application Process by Fund'!$C21,'Tab 3 Application status by RV'!$B$7:$L$38,7,0)</f>
        <v>186</v>
      </c>
      <c r="E21" s="8">
        <f ca="1">VLOOKUP('[1]Application Process by Fund'!$C21,'Tab 3 Application status by RV'!$B$7:$L$38,3,0)+VLOOKUP('[1]Application Process by Fund'!$C21,'Tab 3 Application status by RV'!$B$7:$L$38,8,0)</f>
        <v>19</v>
      </c>
      <c r="F21" s="7">
        <f ca="1">IFERROR(E21/D21,0)</f>
        <v>0.10215053763440861</v>
      </c>
      <c r="G21" s="9">
        <f ca="1">VLOOKUP($C21,[1]Overview!$A$4:$AG$35,32,0)</f>
        <v>16</v>
      </c>
      <c r="H21" s="7">
        <f ca="1">IFERROR(G21/D21, "-")</f>
        <v>8.6021505376344093E-2</v>
      </c>
      <c r="I21" s="9">
        <f ca="1">VLOOKUP($C21,[1]Overview!$A$4:$AG$35,33,0)</f>
        <v>9</v>
      </c>
      <c r="J21" s="7">
        <f ca="1">IFERROR(I21/D21, "-")</f>
        <v>4.8387096774193547E-2</v>
      </c>
      <c r="K21" s="8">
        <f ca="1">VLOOKUP('[1]Application Process by Fund'!$C21,'Tab 3 Application status by RV'!$B$7:$Z$38,5,0)+VLOOKUP('[1]Application Process by Fund'!$C21,'Tab 3 Application status by RV'!$B$7:$Z$38,10,0)</f>
        <v>142</v>
      </c>
      <c r="L21" s="7">
        <f ca="1">IFERROR(K21/D21,0)</f>
        <v>0.76344086021505375</v>
      </c>
    </row>
    <row r="22" spans="3:12" ht="16" customHeight="1" x14ac:dyDescent="0.35">
      <c r="C22" s="16" t="s">
        <v>16</v>
      </c>
      <c r="D22" s="15">
        <f>VLOOKUP('[1]Application Process by Fund'!$C22,'Tab 3 Application status by RV'!$B$7:$L$38,2,0)+VLOOKUP('[1]Application Process by Fund'!$C22,'Tab 3 Application status by RV'!$B$7:$L$38,7,0)</f>
        <v>95</v>
      </c>
      <c r="E22" s="13">
        <f ca="1">VLOOKUP('[1]Application Process by Fund'!$C22,'Tab 3 Application status by RV'!$B$7:$L$38,3,0)+VLOOKUP('[1]Application Process by Fund'!$C22,'Tab 3 Application status by RV'!$B$7:$L$38,8,0)</f>
        <v>6</v>
      </c>
      <c r="F22" s="12">
        <f ca="1">IFERROR(E22/D22,0)</f>
        <v>6.3157894736842107E-2</v>
      </c>
      <c r="G22" s="14">
        <f ca="1">VLOOKUP($C22,[1]Overview!$A$4:$AG$35,32,0)</f>
        <v>17</v>
      </c>
      <c r="H22" s="12">
        <f ca="1">IFERROR(G22/D22, "-")</f>
        <v>0.17894736842105263</v>
      </c>
      <c r="I22" s="14">
        <f ca="1">VLOOKUP($C22,[1]Overview!$A$4:$AG$35,33,0)</f>
        <v>7</v>
      </c>
      <c r="J22" s="12">
        <f ca="1">IFERROR(I22/D22, "-")</f>
        <v>7.3684210526315783E-2</v>
      </c>
      <c r="K22" s="13">
        <f ca="1">VLOOKUP('[1]Application Process by Fund'!$C22,'Tab 3 Application status by RV'!$B$7:$Z$38,5,0)+VLOOKUP('[1]Application Process by Fund'!$C22,'Tab 3 Application status by RV'!$B$7:$Z$38,10,0)</f>
        <v>65</v>
      </c>
      <c r="L22" s="12">
        <f ca="1">IFERROR(K22/D22,0)</f>
        <v>0.68421052631578949</v>
      </c>
    </row>
    <row r="23" spans="3:12" ht="16" customHeight="1" x14ac:dyDescent="0.35">
      <c r="C23" s="11" t="s">
        <v>15</v>
      </c>
      <c r="D23" s="10">
        <f>VLOOKUP('[1]Application Process by Fund'!$C23,'Tab 3 Application status by RV'!$B$7:$L$38,2,0)+VLOOKUP('[1]Application Process by Fund'!$C23,'Tab 3 Application status by RV'!$B$7:$L$38,7,0)</f>
        <v>86</v>
      </c>
      <c r="E23" s="8">
        <f ca="1">VLOOKUP('[1]Application Process by Fund'!$C23,'Tab 3 Application status by RV'!$B$7:$L$38,3,0)+VLOOKUP('[1]Application Process by Fund'!$C23,'Tab 3 Application status by RV'!$B$7:$L$38,8,0)</f>
        <v>29</v>
      </c>
      <c r="F23" s="7">
        <f ca="1">IFERROR(E23/D23,0)</f>
        <v>0.33720930232558138</v>
      </c>
      <c r="G23" s="9">
        <f ca="1">VLOOKUP($C23,[1]Overview!$A$4:$AG$35,32,0)</f>
        <v>20</v>
      </c>
      <c r="H23" s="7">
        <f ca="1">IFERROR(G23/D23, "-")</f>
        <v>0.23255813953488372</v>
      </c>
      <c r="I23" s="9">
        <f ca="1">VLOOKUP($C23,[1]Overview!$A$4:$AG$35,33,0)</f>
        <v>9</v>
      </c>
      <c r="J23" s="7">
        <f ca="1">IFERROR(I23/D23, "-")</f>
        <v>0.10465116279069768</v>
      </c>
      <c r="K23" s="8">
        <f ca="1">VLOOKUP('[1]Application Process by Fund'!$C23,'Tab 3 Application status by RV'!$B$7:$Z$38,5,0)+VLOOKUP('[1]Application Process by Fund'!$C23,'Tab 3 Application status by RV'!$B$7:$Z$38,10,0)</f>
        <v>28</v>
      </c>
      <c r="L23" s="7">
        <f ca="1">IFERROR(K23/D23,0)</f>
        <v>0.32558139534883723</v>
      </c>
    </row>
    <row r="24" spans="3:12" ht="16" customHeight="1" x14ac:dyDescent="0.35">
      <c r="C24" s="16" t="s">
        <v>14</v>
      </c>
      <c r="D24" s="15">
        <f>VLOOKUP('[1]Application Process by Fund'!$C24,'Tab 3 Application status by RV'!$B$7:$L$38,2,0)+VLOOKUP('[1]Application Process by Fund'!$C24,'Tab 3 Application status by RV'!$B$7:$L$38,7,0)</f>
        <v>80</v>
      </c>
      <c r="E24" s="13">
        <f ca="1">VLOOKUP('[1]Application Process by Fund'!$C24,'Tab 3 Application status by RV'!$B$7:$L$38,3,0)+VLOOKUP('[1]Application Process by Fund'!$C24,'Tab 3 Application status by RV'!$B$7:$L$38,8,0)</f>
        <v>4</v>
      </c>
      <c r="F24" s="12">
        <f ca="1">IFERROR(E24/D24,0)</f>
        <v>0.05</v>
      </c>
      <c r="G24" s="14">
        <f ca="1">VLOOKUP($C24,[1]Overview!$A$4:$AG$35,32,0)</f>
        <v>13</v>
      </c>
      <c r="H24" s="12">
        <f ca="1">IFERROR(G24/D24, "-")</f>
        <v>0.16250000000000001</v>
      </c>
      <c r="I24" s="14">
        <f ca="1">VLOOKUP($C24,[1]Overview!$A$4:$AG$35,33,0)</f>
        <v>0</v>
      </c>
      <c r="J24" s="12">
        <f ca="1">IFERROR(I24/D24, "-")</f>
        <v>0</v>
      </c>
      <c r="K24" s="13">
        <f ca="1">VLOOKUP('[1]Application Process by Fund'!$C24,'Tab 3 Application status by RV'!$B$7:$Z$38,5,0)+VLOOKUP('[1]Application Process by Fund'!$C24,'Tab 3 Application status by RV'!$B$7:$Z$38,10,0)</f>
        <v>63</v>
      </c>
      <c r="L24" s="12">
        <f ca="1">IFERROR(K24/D24,0)</f>
        <v>0.78749999999999998</v>
      </c>
    </row>
    <row r="25" spans="3:12" ht="16" customHeight="1" x14ac:dyDescent="0.35">
      <c r="C25" s="11" t="s">
        <v>13</v>
      </c>
      <c r="D25" s="10">
        <f>VLOOKUP('[1]Application Process by Fund'!$C25,'Tab 3 Application status by RV'!$B$7:$L$38,2,0)+VLOOKUP('[1]Application Process by Fund'!$C25,'Tab 3 Application status by RV'!$B$7:$L$38,7,0)</f>
        <v>25</v>
      </c>
      <c r="E25" s="8">
        <f ca="1">VLOOKUP('[1]Application Process by Fund'!$C25,'Tab 3 Application status by RV'!$B$7:$L$38,3,0)+VLOOKUP('[1]Application Process by Fund'!$C25,'Tab 3 Application status by RV'!$B$7:$L$38,8,0)</f>
        <v>0</v>
      </c>
      <c r="F25" s="7">
        <f ca="1">IFERROR(E25/D25,0)</f>
        <v>0</v>
      </c>
      <c r="G25" s="9">
        <f ca="1">VLOOKUP($C25,[1]Overview!$A$4:$AG$35,32,0)</f>
        <v>1</v>
      </c>
      <c r="H25" s="7">
        <f ca="1">IFERROR(G25/D25, "-")</f>
        <v>0.04</v>
      </c>
      <c r="I25" s="9">
        <f ca="1">VLOOKUP($C25,[1]Overview!$A$4:$AG$35,33,0)</f>
        <v>1</v>
      </c>
      <c r="J25" s="7">
        <f ca="1">IFERROR(I25/D25, "-")</f>
        <v>0.04</v>
      </c>
      <c r="K25" s="8">
        <f ca="1">VLOOKUP('[1]Application Process by Fund'!$C25,'Tab 3 Application status by RV'!$B$7:$Z$38,5,0)+VLOOKUP('[1]Application Process by Fund'!$C25,'Tab 3 Application status by RV'!$B$7:$Z$38,10,0)</f>
        <v>23</v>
      </c>
      <c r="L25" s="7">
        <f ca="1">IFERROR(K25/D25,0)</f>
        <v>0.92</v>
      </c>
    </row>
    <row r="26" spans="3:12" ht="16" customHeight="1" x14ac:dyDescent="0.35">
      <c r="C26" s="16" t="s">
        <v>12</v>
      </c>
      <c r="D26" s="15">
        <f>VLOOKUP('[1]Application Process by Fund'!$C26,'Tab 3 Application status by RV'!$B$7:$L$38,2,0)+VLOOKUP('[1]Application Process by Fund'!$C26,'Tab 3 Application status by RV'!$B$7:$L$38,7,0)</f>
        <v>160</v>
      </c>
      <c r="E26" s="13">
        <f ca="1">VLOOKUP('[1]Application Process by Fund'!$C26,'Tab 3 Application status by RV'!$B$7:$L$38,3,0)+VLOOKUP('[1]Application Process by Fund'!$C26,'Tab 3 Application status by RV'!$B$7:$L$38,8,0)</f>
        <v>3</v>
      </c>
      <c r="F26" s="12">
        <f ca="1">IFERROR(E26/D26,0)</f>
        <v>1.8749999999999999E-2</v>
      </c>
      <c r="G26" s="14">
        <f ca="1">VLOOKUP($C26,[1]Overview!$A$4:$AG$35,32,0)</f>
        <v>40</v>
      </c>
      <c r="H26" s="12">
        <f ca="1">IFERROR(G26/D26, "-")</f>
        <v>0.25</v>
      </c>
      <c r="I26" s="14">
        <f ca="1">VLOOKUP($C26,[1]Overview!$A$4:$AG$35,33,0)</f>
        <v>26</v>
      </c>
      <c r="J26" s="12">
        <f ca="1">IFERROR(I26/D26, "-")</f>
        <v>0.16250000000000001</v>
      </c>
      <c r="K26" s="13">
        <f ca="1">VLOOKUP('[1]Application Process by Fund'!$C26,'Tab 3 Application status by RV'!$B$7:$Z$38,5,0)+VLOOKUP('[1]Application Process by Fund'!$C26,'Tab 3 Application status by RV'!$B$7:$Z$38,10,0)</f>
        <v>91</v>
      </c>
      <c r="L26" s="12">
        <f ca="1">IFERROR(K26/D26,0)</f>
        <v>0.56874999999999998</v>
      </c>
    </row>
    <row r="27" spans="3:12" ht="16" customHeight="1" x14ac:dyDescent="0.35">
      <c r="C27" s="11" t="s">
        <v>11</v>
      </c>
      <c r="D27" s="10">
        <f>VLOOKUP('[1]Application Process by Fund'!$C27,'Tab 3 Application status by RV'!$B$7:$L$38,2,0)+VLOOKUP('[1]Application Process by Fund'!$C27,'Tab 3 Application status by RV'!$B$7:$L$38,7,0)</f>
        <v>608</v>
      </c>
      <c r="E27" s="8">
        <f>VLOOKUP('[1]Application Process by Fund'!$C27,'Tab 3 Application status by RV'!$B$7:$L$38,3,0)+VLOOKUP('[1]Application Process by Fund'!$C27,'Tab 3 Application status by RV'!$B$7:$L$38,8,0)</f>
        <v>0</v>
      </c>
      <c r="F27" s="7">
        <f>IFERROR(E27/D27,0)</f>
        <v>0</v>
      </c>
      <c r="G27" s="9">
        <f ca="1">VLOOKUP($C27,[1]Overview!$A$4:$AG$35,32,0)</f>
        <v>200</v>
      </c>
      <c r="H27" s="7">
        <f ca="1">IFERROR(G27/D27, "-")</f>
        <v>0.32894736842105265</v>
      </c>
      <c r="I27" s="9">
        <f ca="1">VLOOKUP($C27,[1]Overview!$A$4:$AG$35,33,0)</f>
        <v>0</v>
      </c>
      <c r="J27" s="7">
        <f ca="1">IFERROR(I27/D27, "-")</f>
        <v>0</v>
      </c>
      <c r="K27" s="8">
        <f ca="1">VLOOKUP('[1]Application Process by Fund'!$C27,'Tab 3 Application status by RV'!$B$7:$Z$38,5,0)+VLOOKUP('[1]Application Process by Fund'!$C27,'Tab 3 Application status by RV'!$B$7:$Z$38,10,0)</f>
        <v>408</v>
      </c>
      <c r="L27" s="7">
        <f ca="1">IFERROR(K27/D27,0)</f>
        <v>0.67105263157894735</v>
      </c>
    </row>
    <row r="28" spans="3:12" ht="16" customHeight="1" x14ac:dyDescent="0.35">
      <c r="C28" s="16" t="s">
        <v>10</v>
      </c>
      <c r="D28" s="15">
        <f>VLOOKUP('[1]Application Process by Fund'!$C28,'Tab 3 Application status by RV'!$B$7:$L$38,2,0)+VLOOKUP('[1]Application Process by Fund'!$C28,'Tab 3 Application status by RV'!$B$7:$L$38,7,0)</f>
        <v>24</v>
      </c>
      <c r="E28" s="13">
        <f ca="1">VLOOKUP('[1]Application Process by Fund'!$C28,'Tab 3 Application status by RV'!$B$7:$L$38,3,0)+VLOOKUP('[1]Application Process by Fund'!$C28,'Tab 3 Application status by RV'!$B$7:$L$38,8,0)</f>
        <v>7</v>
      </c>
      <c r="F28" s="12">
        <f ca="1">IFERROR(E28/D28,0)</f>
        <v>0.29166666666666669</v>
      </c>
      <c r="G28" s="14">
        <f ca="1">VLOOKUP($C28,[1]Overview!$A$4:$AG$35,32,0)</f>
        <v>7</v>
      </c>
      <c r="H28" s="12">
        <f ca="1">IFERROR(G28/D28, "-")</f>
        <v>0.29166666666666669</v>
      </c>
      <c r="I28" s="14">
        <f ca="1">VLOOKUP($C28,[1]Overview!$A$4:$AG$35,33,0)</f>
        <v>0</v>
      </c>
      <c r="J28" s="12">
        <f ca="1">IFERROR(I28/D28, "-")</f>
        <v>0</v>
      </c>
      <c r="K28" s="13">
        <f ca="1">VLOOKUP('[1]Application Process by Fund'!$C28,'Tab 3 Application status by RV'!$B$7:$Z$38,5,0)+VLOOKUP('[1]Application Process by Fund'!$C28,'Tab 3 Application status by RV'!$B$7:$Z$38,10,0)</f>
        <v>10</v>
      </c>
      <c r="L28" s="12">
        <f ca="1">IFERROR(K28/D28,0)</f>
        <v>0.41666666666666669</v>
      </c>
    </row>
    <row r="29" spans="3:12" ht="16" customHeight="1" x14ac:dyDescent="0.35">
      <c r="C29" s="11" t="s">
        <v>9</v>
      </c>
      <c r="D29" s="10">
        <f>VLOOKUP('[1]Application Process by Fund'!$C29,'Tab 3 Application status by RV'!$B$7:$L$38,2,0)+VLOOKUP('[1]Application Process by Fund'!$C29,'Tab 3 Application status by RV'!$B$7:$L$38,7,0)</f>
        <v>393</v>
      </c>
      <c r="E29" s="8">
        <f ca="1">VLOOKUP('[1]Application Process by Fund'!$C29,'Tab 3 Application status by RV'!$B$7:$L$38,3,0)+VLOOKUP('[1]Application Process by Fund'!$C29,'Tab 3 Application status by RV'!$B$7:$L$38,8,0)</f>
        <v>0</v>
      </c>
      <c r="F29" s="7">
        <f ca="1">IFERROR(E29/D29,0)</f>
        <v>0</v>
      </c>
      <c r="G29" s="9">
        <f ca="1">VLOOKUP($C29,[1]Overview!$A$4:$AG$35,32,0)</f>
        <v>139</v>
      </c>
      <c r="H29" s="7">
        <f ca="1">IFERROR(G29/D29, "-")</f>
        <v>0.35368956743002544</v>
      </c>
      <c r="I29" s="9">
        <f ca="1">VLOOKUP($C29,[1]Overview!$A$4:$AG$35,33,0)</f>
        <v>0</v>
      </c>
      <c r="J29" s="7">
        <f ca="1">IFERROR(I29/D29, "-")</f>
        <v>0</v>
      </c>
      <c r="K29" s="8">
        <f ca="1">VLOOKUP('[1]Application Process by Fund'!$C29,'Tab 3 Application status by RV'!$B$7:$Z$38,5,0)+VLOOKUP('[1]Application Process by Fund'!$C29,'Tab 3 Application status by RV'!$B$7:$Z$38,10,0)</f>
        <v>254</v>
      </c>
      <c r="L29" s="7">
        <f ca="1">IFERROR(K29/D29,0)</f>
        <v>0.64631043256997456</v>
      </c>
    </row>
    <row r="30" spans="3:12" ht="16" customHeight="1" x14ac:dyDescent="0.35">
      <c r="C30" s="16" t="s">
        <v>8</v>
      </c>
      <c r="D30" s="15">
        <f>VLOOKUP('[1]Application Process by Fund'!$C30,'Tab 3 Application status by RV'!$B$7:$L$38,2,0)+VLOOKUP('[1]Application Process by Fund'!$C30,'Tab 3 Application status by RV'!$B$7:$L$38,7,0)</f>
        <v>627</v>
      </c>
      <c r="E30" s="13">
        <f ca="1">VLOOKUP('[1]Application Process by Fund'!$C30,'Tab 3 Application status by RV'!$B$7:$L$38,3,0)+VLOOKUP('[1]Application Process by Fund'!$C30,'Tab 3 Application status by RV'!$B$7:$L$38,8,0)</f>
        <v>366</v>
      </c>
      <c r="F30" s="12">
        <f ca="1">IFERROR(E30/D30,0)</f>
        <v>0.58373205741626799</v>
      </c>
      <c r="G30" s="14">
        <f ca="1">VLOOKUP($C30,[1]Overview!$A$4:$AG$35,32,0)</f>
        <v>66</v>
      </c>
      <c r="H30" s="12">
        <f ca="1">IFERROR(G30/D30, "-")</f>
        <v>0.10526315789473684</v>
      </c>
      <c r="I30" s="14">
        <f ca="1">VLOOKUP($C30,[1]Overview!$A$4:$AG$35,33,0)</f>
        <v>0</v>
      </c>
      <c r="J30" s="12">
        <f ca="1">IFERROR(I30/D30, "-")</f>
        <v>0</v>
      </c>
      <c r="K30" s="13">
        <f ca="1">VLOOKUP('[1]Application Process by Fund'!$C30,'Tab 3 Application status by RV'!$B$7:$Z$38,5,0)+VLOOKUP('[1]Application Process by Fund'!$C30,'Tab 3 Application status by RV'!$B$7:$Z$38,10,0)</f>
        <v>195</v>
      </c>
      <c r="L30" s="12">
        <f ca="1">IFERROR(K30/D30,0)</f>
        <v>0.31100478468899523</v>
      </c>
    </row>
    <row r="31" spans="3:12" ht="16" customHeight="1" x14ac:dyDescent="0.35">
      <c r="C31" s="11" t="s">
        <v>7</v>
      </c>
      <c r="D31" s="10">
        <f>VLOOKUP('[1]Application Process by Fund'!$C31,'Tab 3 Application status by RV'!$B$7:$L$38,2,0)+VLOOKUP('[1]Application Process by Fund'!$C31,'Tab 3 Application status by RV'!$B$7:$L$38,7,0)</f>
        <v>137</v>
      </c>
      <c r="E31" s="8">
        <f ca="1">VLOOKUP('[1]Application Process by Fund'!$C31,'Tab 3 Application status by RV'!$B$7:$L$38,3,0)+VLOOKUP('[1]Application Process by Fund'!$C31,'Tab 3 Application status by RV'!$B$7:$L$38,8,0)</f>
        <v>0</v>
      </c>
      <c r="F31" s="7">
        <f ca="1">IFERROR(E31/D31,0)</f>
        <v>0</v>
      </c>
      <c r="G31" s="9">
        <f ca="1">VLOOKUP($C31,[1]Overview!$A$4:$AG$35,32,0)</f>
        <v>50</v>
      </c>
      <c r="H31" s="7">
        <f ca="1">IFERROR(G31/D31, "-")</f>
        <v>0.36496350364963503</v>
      </c>
      <c r="I31" s="9">
        <f ca="1">VLOOKUP($C31,[1]Overview!$A$4:$AG$35,33,0)</f>
        <v>0</v>
      </c>
      <c r="J31" s="7">
        <f ca="1">IFERROR(I31/D31, "-")</f>
        <v>0</v>
      </c>
      <c r="K31" s="8">
        <f ca="1">VLOOKUP('[1]Application Process by Fund'!$C31,'Tab 3 Application status by RV'!$B$7:$Z$38,5,0)+VLOOKUP('[1]Application Process by Fund'!$C31,'Tab 3 Application status by RV'!$B$7:$Z$38,10,0)</f>
        <v>87</v>
      </c>
      <c r="L31" s="7">
        <f ca="1">IFERROR(K31/D31,0)</f>
        <v>0.63503649635036497</v>
      </c>
    </row>
    <row r="32" spans="3:12" ht="16" customHeight="1" x14ac:dyDescent="0.35">
      <c r="C32" s="16" t="s">
        <v>6</v>
      </c>
      <c r="D32" s="15">
        <f>VLOOKUP('[1]Application Process by Fund'!$C32,'Tab 3 Application status by RV'!$B$7:$L$38,2,0)+VLOOKUP('[1]Application Process by Fund'!$C32,'Tab 3 Application status by RV'!$B$7:$L$38,7,0)</f>
        <v>22</v>
      </c>
      <c r="E32" s="13">
        <f ca="1">VLOOKUP('[1]Application Process by Fund'!$C32,'Tab 3 Application status by RV'!$B$7:$L$38,3,0)+VLOOKUP('[1]Application Process by Fund'!$C32,'Tab 3 Application status by RV'!$B$7:$L$38,8,0)</f>
        <v>2</v>
      </c>
      <c r="F32" s="12">
        <f ca="1">IFERROR(E32/D32,0)</f>
        <v>9.0909090909090912E-2</v>
      </c>
      <c r="G32" s="14">
        <f ca="1">VLOOKUP($C32,[1]Overview!$A$4:$AG$35,32,0)</f>
        <v>2</v>
      </c>
      <c r="H32" s="12">
        <f ca="1">IFERROR(G32/D32, "-")</f>
        <v>9.0909090909090912E-2</v>
      </c>
      <c r="I32" s="14">
        <f ca="1">VLOOKUP($C32,[1]Overview!$A$4:$AG$35,33,0)</f>
        <v>2</v>
      </c>
      <c r="J32" s="12">
        <f ca="1">IFERROR(I32/D32, "-")</f>
        <v>9.0909090909090912E-2</v>
      </c>
      <c r="K32" s="13">
        <f ca="1">VLOOKUP('[1]Application Process by Fund'!$C32,'Tab 3 Application status by RV'!$B$7:$Z$38,5,0)+VLOOKUP('[1]Application Process by Fund'!$C32,'Tab 3 Application status by RV'!$B$7:$Z$38,10,0)</f>
        <v>16</v>
      </c>
      <c r="L32" s="12">
        <f ca="1">IFERROR(K32/D32,0)</f>
        <v>0.72727272727272729</v>
      </c>
    </row>
    <row r="33" spans="3:12" ht="16" customHeight="1" x14ac:dyDescent="0.35">
      <c r="C33" s="11" t="s">
        <v>5</v>
      </c>
      <c r="D33" s="10">
        <f>VLOOKUP('[1]Application Process by Fund'!$C33,'Tab 3 Application status by RV'!$B$7:$L$38,2,0)+VLOOKUP('[1]Application Process by Fund'!$C33,'Tab 3 Application status by RV'!$B$7:$L$38,7,0)</f>
        <v>541</v>
      </c>
      <c r="E33" s="8">
        <f ca="1">VLOOKUP('[1]Application Process by Fund'!$C33,'Tab 3 Application status by RV'!$B$7:$L$38,3,0)+VLOOKUP('[1]Application Process by Fund'!$C33,'Tab 3 Application status by RV'!$B$7:$L$38,8,0)</f>
        <v>389</v>
      </c>
      <c r="F33" s="7">
        <f ca="1">IFERROR(E33/D33,0)</f>
        <v>0.71903881700554528</v>
      </c>
      <c r="G33" s="9">
        <f ca="1">VLOOKUP($C33,[1]Overview!$A$4:$AG$35,32,0)</f>
        <v>38</v>
      </c>
      <c r="H33" s="7">
        <f ca="1">IFERROR(G33/D33, "-")</f>
        <v>7.0240295748613679E-2</v>
      </c>
      <c r="I33" s="9">
        <f ca="1">VLOOKUP($C33,[1]Overview!$A$4:$AG$35,33,0)</f>
        <v>0</v>
      </c>
      <c r="J33" s="7">
        <f ca="1">IFERROR(I33/D33, "-")</f>
        <v>0</v>
      </c>
      <c r="K33" s="8">
        <f ca="1">VLOOKUP('[1]Application Process by Fund'!$C33,'Tab 3 Application status by RV'!$B$7:$Z$38,5,0)+VLOOKUP('[1]Application Process by Fund'!$C33,'Tab 3 Application status by RV'!$B$7:$Z$38,10,0)</f>
        <v>114</v>
      </c>
      <c r="L33" s="7">
        <f ca="1">IFERROR(K33/D33,0)</f>
        <v>0.21072088724584104</v>
      </c>
    </row>
    <row r="34" spans="3:12" ht="16" customHeight="1" x14ac:dyDescent="0.35">
      <c r="C34" s="16" t="s">
        <v>4</v>
      </c>
      <c r="D34" s="15">
        <f>VLOOKUP('[1]Application Process by Fund'!$C34,'Tab 3 Application status by RV'!$B$7:$L$38,2,0)+VLOOKUP('[1]Application Process by Fund'!$C34,'Tab 3 Application status by RV'!$B$7:$L$38,7,0)</f>
        <v>1029</v>
      </c>
      <c r="E34" s="13">
        <f ca="1">VLOOKUP('[1]Application Process by Fund'!$C34,'Tab 3 Application status by RV'!$B$7:$L$38,3,0)+VLOOKUP('[1]Application Process by Fund'!$C34,'Tab 3 Application status by RV'!$B$7:$L$38,8,0)</f>
        <v>906</v>
      </c>
      <c r="F34" s="12">
        <f ca="1">IFERROR(E34/D34,0)</f>
        <v>0.88046647230320696</v>
      </c>
      <c r="G34" s="14">
        <f ca="1">VLOOKUP($C34,[1]Overview!$A$4:$AG$35,32,0)</f>
        <v>0</v>
      </c>
      <c r="H34" s="12">
        <f ca="1">IFERROR(G34/D34, "-")</f>
        <v>0</v>
      </c>
      <c r="I34" s="14">
        <f ca="1">VLOOKUP($C34,[1]Overview!$A$4:$AG$35,33,0)</f>
        <v>0</v>
      </c>
      <c r="J34" s="12">
        <f ca="1">IFERROR(I34/D34, "-")</f>
        <v>0</v>
      </c>
      <c r="K34" s="13">
        <f ca="1">VLOOKUP('[1]Application Process by Fund'!$C34,'Tab 3 Application status by RV'!$B$7:$Z$38,5,0)+VLOOKUP('[1]Application Process by Fund'!$C34,'Tab 3 Application status by RV'!$B$7:$Z$38,10,0)</f>
        <v>123</v>
      </c>
      <c r="L34" s="12">
        <f ca="1">IFERROR(K34/D34,0)</f>
        <v>0.119533527696793</v>
      </c>
    </row>
    <row r="35" spans="3:12" ht="16" customHeight="1" x14ac:dyDescent="0.35">
      <c r="C35" s="11" t="s">
        <v>3</v>
      </c>
      <c r="D35" s="10">
        <f>VLOOKUP('[1]Application Process by Fund'!$C35,'Tab 3 Application status by RV'!$B$7:$L$38,2,0)+VLOOKUP('[1]Application Process by Fund'!$C35,'Tab 3 Application status by RV'!$B$7:$L$38,7,0)</f>
        <v>703</v>
      </c>
      <c r="E35" s="8">
        <f ca="1">VLOOKUP('[1]Application Process by Fund'!$C35,'Tab 3 Application status by RV'!$B$7:$L$38,3,0)+VLOOKUP('[1]Application Process by Fund'!$C35,'Tab 3 Application status by RV'!$B$7:$L$38,8,0)</f>
        <v>466</v>
      </c>
      <c r="F35" s="7">
        <f ca="1">IFERROR(E35/D35,0)</f>
        <v>0.66287339971550496</v>
      </c>
      <c r="G35" s="9">
        <f ca="1">VLOOKUP($C35,[1]Overview!$A$4:$AG$35,32,0)</f>
        <v>60</v>
      </c>
      <c r="H35" s="7">
        <f ca="1">IFERROR(G35/D35, "-")</f>
        <v>8.5348506401137975E-2</v>
      </c>
      <c r="I35" s="9">
        <f ca="1">VLOOKUP($C35,[1]Overview!$A$4:$AG$35,33,0)</f>
        <v>0</v>
      </c>
      <c r="J35" s="7">
        <f ca="1">IFERROR(I35/D35, "-")</f>
        <v>0</v>
      </c>
      <c r="K35" s="8">
        <f ca="1">VLOOKUP('[1]Application Process by Fund'!$C35,'Tab 3 Application status by RV'!$B$7:$Z$38,5,0)+VLOOKUP('[1]Application Process by Fund'!$C35,'Tab 3 Application status by RV'!$B$7:$Z$38,10,0)</f>
        <v>177</v>
      </c>
      <c r="L35" s="7">
        <f ca="1">IFERROR(K35/D35,0)</f>
        <v>0.25177809388335703</v>
      </c>
    </row>
    <row r="36" spans="3:12" ht="16" customHeight="1" x14ac:dyDescent="0.35">
      <c r="C36" s="16" t="s">
        <v>2</v>
      </c>
      <c r="D36" s="15">
        <f>VLOOKUP('[1]Application Process by Fund'!$C36,'Tab 3 Application status by RV'!$B$7:$L$38,2,0)+VLOOKUP('[1]Application Process by Fund'!$C36,'Tab 3 Application status by RV'!$B$7:$L$38,7,0)</f>
        <v>572</v>
      </c>
      <c r="E36" s="13">
        <f ca="1">VLOOKUP('[1]Application Process by Fund'!$C36,'Tab 3 Application status by RV'!$B$7:$L$38,3,0)+VLOOKUP('[1]Application Process by Fund'!$C36,'Tab 3 Application status by RV'!$B$7:$L$38,8,0)</f>
        <v>222</v>
      </c>
      <c r="F36" s="12">
        <f ca="1">IFERROR(E36/D36,0)</f>
        <v>0.38811188811188813</v>
      </c>
      <c r="G36" s="14">
        <f ca="1">VLOOKUP($C36,[1]Overview!$A$4:$AG$35,32,0)</f>
        <v>93</v>
      </c>
      <c r="H36" s="12">
        <f ca="1">IFERROR(G36/D36, "-")</f>
        <v>0.16258741258741258</v>
      </c>
      <c r="I36" s="14">
        <f ca="1">VLOOKUP($C36,[1]Overview!$A$4:$AG$35,33,0)</f>
        <v>222</v>
      </c>
      <c r="J36" s="12">
        <f ca="1">IFERROR(I36/D36, "-")</f>
        <v>0.38811188811188813</v>
      </c>
      <c r="K36" s="13">
        <f ca="1">VLOOKUP('[1]Application Process by Fund'!$C36,'Tab 3 Application status by RV'!$B$7:$Z$38,5,0)+VLOOKUP('[1]Application Process by Fund'!$C36,'Tab 3 Application status by RV'!$B$7:$Z$38,10,0)</f>
        <v>35</v>
      </c>
      <c r="L36" s="12">
        <f ca="1">IFERROR(K36/D36,0)</f>
        <v>6.1188811188811192E-2</v>
      </c>
    </row>
    <row r="37" spans="3:12" ht="16" customHeight="1" x14ac:dyDescent="0.35">
      <c r="C37" s="11" t="s">
        <v>1</v>
      </c>
      <c r="D37" s="10">
        <f>VLOOKUP('[1]Application Process by Fund'!$C37,'Tab 3 Application status by RV'!$B$7:$L$38,2,0)+VLOOKUP('[1]Application Process by Fund'!$C37,'Tab 3 Application status by RV'!$B$7:$L$38,7,0)</f>
        <v>768</v>
      </c>
      <c r="E37" s="8">
        <f ca="1">VLOOKUP('[1]Application Process by Fund'!$C37,'Tab 3 Application status by RV'!$B$7:$L$38,3,0)+VLOOKUP('[1]Application Process by Fund'!$C37,'Tab 3 Application status by RV'!$B$7:$L$38,8,0)</f>
        <v>210</v>
      </c>
      <c r="F37" s="7">
        <f ca="1">IFERROR(E37/D37,0)</f>
        <v>0.2734375</v>
      </c>
      <c r="G37" s="9">
        <f ca="1">VLOOKUP($C37,[1]Overview!$A$4:$AG$35,32,0)</f>
        <v>52</v>
      </c>
      <c r="H37" s="7">
        <f ca="1">IFERROR(G37/D37, "-")</f>
        <v>6.7708333333333329E-2</v>
      </c>
      <c r="I37" s="9">
        <f ca="1">VLOOKUP($C37,[1]Overview!$A$4:$AG$35,33,0)</f>
        <v>210</v>
      </c>
      <c r="J37" s="7">
        <f ca="1">IFERROR(I37/D37, "-")</f>
        <v>0.2734375</v>
      </c>
      <c r="K37" s="8">
        <f ca="1">VLOOKUP('[1]Application Process by Fund'!$C37,'Tab 3 Application status by RV'!$B$7:$Z$38,5,0)+VLOOKUP('[1]Application Process by Fund'!$C37,'Tab 3 Application status by RV'!$B$7:$Z$38,10,0)</f>
        <v>296</v>
      </c>
      <c r="L37" s="7">
        <f ca="1">IFERROR(K37/D37,0)</f>
        <v>0.38541666666666669</v>
      </c>
    </row>
    <row r="38" spans="3:12" ht="16" customHeight="1" x14ac:dyDescent="0.35">
      <c r="C38" s="6" t="s">
        <v>0</v>
      </c>
      <c r="D38" s="5">
        <f>SUM(D6:D37)</f>
        <v>11480</v>
      </c>
      <c r="E38" s="3">
        <f ca="1">SUM(E6:E37)</f>
        <v>4086</v>
      </c>
      <c r="F38" s="2">
        <f ca="1">E38/D38</f>
        <v>0.3559233449477352</v>
      </c>
      <c r="G38" s="4">
        <f ca="1">SUM(G6:G37)</f>
        <v>1924</v>
      </c>
      <c r="H38" s="2">
        <f ca="1">G38/D38</f>
        <v>0.167595818815331</v>
      </c>
      <c r="I38" s="4">
        <f ca="1">SUM(I6:I37)</f>
        <v>1079</v>
      </c>
      <c r="J38" s="2">
        <f ca="1">IFERROR(I38/D38, "-")</f>
        <v>9.3989547038327528E-2</v>
      </c>
      <c r="K38" s="3">
        <f ca="1">SUM(K6:K37)</f>
        <v>4391</v>
      </c>
      <c r="L38" s="2">
        <f ca="1">K38/D38</f>
        <v>0.38249128919860625</v>
      </c>
    </row>
    <row r="41" spans="3:12" x14ac:dyDescent="0.35">
      <c r="G41">
        <f ca="1">AVERAGE(G6:G37)</f>
        <v>60.125</v>
      </c>
      <c r="L41" s="1">
        <f ca="1">MIN(L6:L37)</f>
        <v>0</v>
      </c>
    </row>
    <row r="42" spans="3:12" x14ac:dyDescent="0.35">
      <c r="L42" s="1">
        <f ca="1">MAX(L6:L37)</f>
        <v>0.92</v>
      </c>
    </row>
    <row r="43" spans="3:12" x14ac:dyDescent="0.35">
      <c r="L43">
        <f ca="1">AVERAGE(K6:K37)</f>
        <v>137.21875</v>
      </c>
    </row>
    <row r="44" spans="3:12" x14ac:dyDescent="0.35">
      <c r="E44">
        <f ca="1">COUNTIF(E6:E37, "&gt;0")</f>
        <v>23</v>
      </c>
    </row>
    <row r="45" spans="3:12" x14ac:dyDescent="0.35">
      <c r="E45">
        <f ca="1">MAX(E6:E37)</f>
        <v>906</v>
      </c>
    </row>
    <row r="46" spans="3:12" x14ac:dyDescent="0.35">
      <c r="E46">
        <f ca="1">MIN(E6:E37)</f>
        <v>0</v>
      </c>
    </row>
    <row r="47" spans="3:12" x14ac:dyDescent="0.35">
      <c r="E47">
        <f ca="1">AVERAGE(E6:E37)</f>
        <v>127.6875</v>
      </c>
    </row>
  </sheetData>
  <mergeCells count="6">
    <mergeCell ref="C4:C5"/>
    <mergeCell ref="E4:F4"/>
    <mergeCell ref="K4:L4"/>
    <mergeCell ref="C3:P3"/>
    <mergeCell ref="G4:H4"/>
    <mergeCell ref="I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"/>
  <sheetViews>
    <sheetView showGridLines="0" workbookViewId="0">
      <selection activeCell="G59" sqref="G59"/>
    </sheetView>
  </sheetViews>
  <sheetFormatPr defaultRowHeight="14.5" x14ac:dyDescent="0.35"/>
  <cols>
    <col min="4" max="4" bestFit="true" customWidth="true" width="11.36328125" collapsed="false"/>
    <col min="6" max="6" bestFit="true" customWidth="true" width="11.36328125" collapsed="false"/>
    <col min="9" max="9" bestFit="true" customWidth="true" width="11.36328125" collapsed="false"/>
    <col min="11" max="11" bestFit="true" customWidth="true" width="11.36328125" collapsed="false"/>
  </cols>
  <sheetData>
    <row r="2" spans="2:12" x14ac:dyDescent="0.35">
      <c r="B2" t="s">
        <v>48</v>
      </c>
    </row>
    <row r="3" spans="2:12" ht="15" thickBot="1" x14ac:dyDescent="0.4"/>
    <row r="4" spans="2:12" ht="15" thickBot="1" x14ac:dyDescent="0.4">
      <c r="B4" s="45"/>
      <c r="C4" s="44" t="s">
        <v>47</v>
      </c>
      <c r="D4" s="43"/>
      <c r="E4" s="43"/>
      <c r="F4" s="43"/>
      <c r="G4" s="42"/>
      <c r="H4" s="44" t="s">
        <v>46</v>
      </c>
      <c r="I4" s="43"/>
      <c r="J4" s="43"/>
      <c r="K4" s="43"/>
      <c r="L4" s="42"/>
    </row>
    <row r="5" spans="2:12" ht="23" customHeight="1" thickBot="1" x14ac:dyDescent="0.4">
      <c r="B5" s="41"/>
      <c r="C5" s="39" t="s">
        <v>45</v>
      </c>
      <c r="D5" s="38"/>
      <c r="E5" s="39" t="s">
        <v>44</v>
      </c>
      <c r="F5" s="38"/>
      <c r="G5" s="40" t="s">
        <v>0</v>
      </c>
      <c r="H5" s="39" t="s">
        <v>45</v>
      </c>
      <c r="I5" s="38"/>
      <c r="J5" s="39" t="s">
        <v>44</v>
      </c>
      <c r="K5" s="38"/>
      <c r="L5" s="37" t="s">
        <v>0</v>
      </c>
    </row>
    <row r="6" spans="2:12" ht="15" thickBot="1" x14ac:dyDescent="0.4">
      <c r="B6" s="36"/>
      <c r="C6" s="34" t="s">
        <v>34</v>
      </c>
      <c r="D6" s="34" t="s">
        <v>33</v>
      </c>
      <c r="E6" s="34" t="s">
        <v>34</v>
      </c>
      <c r="F6" s="34" t="s">
        <v>33</v>
      </c>
      <c r="G6" s="35"/>
      <c r="H6" s="34" t="s">
        <v>34</v>
      </c>
      <c r="I6" s="34" t="s">
        <v>33</v>
      </c>
      <c r="J6" s="34" t="s">
        <v>34</v>
      </c>
      <c r="K6" s="34" t="s">
        <v>33</v>
      </c>
      <c r="L6" s="33"/>
    </row>
    <row r="7" spans="2:12" ht="15" thickBot="1" x14ac:dyDescent="0.4">
      <c r="B7" s="32" t="s">
        <v>43</v>
      </c>
      <c r="C7" s="30">
        <f ca="1">[1]Overview!G36</f>
        <v>1630</v>
      </c>
      <c r="D7" s="28">
        <f ca="1">C7/G7</f>
        <v>0.53600789214074318</v>
      </c>
      <c r="E7" s="31">
        <f ca="1">SUM([1]Overview!E36:F36)</f>
        <v>1411</v>
      </c>
      <c r="F7" s="28">
        <f ca="1">E7/G7</f>
        <v>0.46399210785925682</v>
      </c>
      <c r="G7" s="30">
        <f ca="1">SUM(C7,E7)</f>
        <v>3041</v>
      </c>
      <c r="H7" s="30">
        <f ca="1">[1]Overview!L36</f>
        <v>2260</v>
      </c>
      <c r="I7" s="28">
        <f ca="1">H7/L7</f>
        <v>0.71293375394321767</v>
      </c>
      <c r="J7" s="30">
        <f ca="1">SUM([1]Overview!J36:K36)</f>
        <v>910</v>
      </c>
      <c r="K7" s="28">
        <f ca="1">J7/L7</f>
        <v>0.28706624605678233</v>
      </c>
      <c r="L7" s="30">
        <f ca="1">SUM(H7,J7)</f>
        <v>3170</v>
      </c>
    </row>
    <row r="8" spans="2:12" ht="15" thickBot="1" x14ac:dyDescent="0.4">
      <c r="B8" s="32" t="s">
        <v>42</v>
      </c>
      <c r="C8" s="31">
        <f ca="1">[1]Overview!T36</f>
        <v>67</v>
      </c>
      <c r="D8" s="28">
        <f ca="1">C8/G8</f>
        <v>0.1324110671936759</v>
      </c>
      <c r="E8" s="31">
        <f ca="1">SUM([1]Overview!R36:S36)</f>
        <v>439</v>
      </c>
      <c r="F8" s="28">
        <f ca="1">E8/G8</f>
        <v>0.8675889328063241</v>
      </c>
      <c r="G8" s="30">
        <f ca="1">SUM(C8,E8)</f>
        <v>506</v>
      </c>
      <c r="H8" s="31">
        <f ca="1">[1]Overview!Y36</f>
        <v>434</v>
      </c>
      <c r="I8" s="28">
        <f ca="1">H8/L8</f>
        <v>0.86799999999999999</v>
      </c>
      <c r="J8" s="31">
        <f ca="1">SUM([1]Overview!W36:X36)</f>
        <v>66</v>
      </c>
      <c r="K8" s="28">
        <f ca="1">J8/L8</f>
        <v>0.13200000000000001</v>
      </c>
      <c r="L8" s="30">
        <f ca="1">SUM(H8,J8)</f>
        <v>500</v>
      </c>
    </row>
    <row r="9" spans="2:12" ht="15" thickBot="1" x14ac:dyDescent="0.4">
      <c r="B9" s="29" t="s">
        <v>0</v>
      </c>
      <c r="C9" s="27">
        <f ca="1">SUM(C7:C8)</f>
        <v>1697</v>
      </c>
      <c r="D9" s="28">
        <f ca="1">C9/G9</f>
        <v>0.47843247815054973</v>
      </c>
      <c r="E9" s="27">
        <f ca="1">SUM(E7:E8)</f>
        <v>1850</v>
      </c>
      <c r="F9" s="28">
        <f ca="1">E9/G9</f>
        <v>0.52156752184945021</v>
      </c>
      <c r="G9" s="27">
        <f ca="1">SUM(G7:G8)</f>
        <v>3547</v>
      </c>
      <c r="H9" s="27">
        <f ca="1">SUM(H7:H8)</f>
        <v>2694</v>
      </c>
      <c r="I9" s="28">
        <f ca="1">H9/L9</f>
        <v>0.73405994550408715</v>
      </c>
      <c r="J9" s="27">
        <f ca="1">SUM(J7:J8)</f>
        <v>976</v>
      </c>
      <c r="K9" s="28">
        <f ca="1">J9/L9</f>
        <v>0.26594005449591279</v>
      </c>
      <c r="L9" s="27">
        <f ca="1">SUM(L7:L8)</f>
        <v>3670</v>
      </c>
    </row>
    <row r="30" spans="5:5" x14ac:dyDescent="0.35">
      <c r="E30">
        <f>930/3999</f>
        <v>0.23255813953488372</v>
      </c>
    </row>
  </sheetData>
  <mergeCells count="9">
    <mergeCell ref="C4:G4"/>
    <mergeCell ref="H4:L4"/>
    <mergeCell ref="B5:B6"/>
    <mergeCell ref="C5:D5"/>
    <mergeCell ref="E5:F5"/>
    <mergeCell ref="G5:G6"/>
    <mergeCell ref="H5:I5"/>
    <mergeCell ref="J5:K5"/>
    <mergeCell ref="L5:L6"/>
  </mergeCell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6"/>
  <sheetViews>
    <sheetView showGridLines="0" workbookViewId="0">
      <selection activeCell="G59" sqref="G59"/>
    </sheetView>
  </sheetViews>
  <sheetFormatPr defaultRowHeight="14.5" x14ac:dyDescent="0.35"/>
  <cols>
    <col min="2" max="2" customWidth="true" width="22.453125" collapsed="false"/>
    <col min="3" max="3" customWidth="true" width="12.36328125" collapsed="false"/>
    <col min="4" max="12" customWidth="true" width="9.36328125" collapsed="false"/>
  </cols>
  <sheetData>
    <row r="3" spans="2:20" ht="28" x14ac:dyDescent="0.35">
      <c r="B3" s="26" t="s">
        <v>52</v>
      </c>
      <c r="C3" s="26"/>
      <c r="D3" s="26"/>
      <c r="E3" s="26"/>
      <c r="F3" s="26"/>
      <c r="G3" s="26"/>
      <c r="H3" s="26"/>
      <c r="I3" s="26"/>
      <c r="J3" s="26"/>
      <c r="K3" s="26"/>
      <c r="P3" s="54" t="s">
        <v>39</v>
      </c>
      <c r="Q3" s="53" t="s">
        <v>38</v>
      </c>
      <c r="R3" s="53"/>
      <c r="S3" s="52" t="s">
        <v>51</v>
      </c>
      <c r="T3" s="52"/>
    </row>
    <row r="4" spans="2:20" ht="28" customHeight="1" x14ac:dyDescent="0.35">
      <c r="B4" s="56"/>
      <c r="C4" s="55" t="s">
        <v>50</v>
      </c>
      <c r="D4" s="55"/>
      <c r="E4" s="55"/>
      <c r="F4" s="55"/>
      <c r="G4" s="55"/>
      <c r="H4" s="55" t="s">
        <v>49</v>
      </c>
      <c r="I4" s="55"/>
      <c r="J4" s="55"/>
      <c r="K4" s="55"/>
      <c r="L4" s="55"/>
      <c r="P4" s="19" t="s">
        <v>34</v>
      </c>
      <c r="Q4" s="19" t="s">
        <v>34</v>
      </c>
      <c r="R4" s="19" t="s">
        <v>33</v>
      </c>
      <c r="S4" s="19" t="s">
        <v>34</v>
      </c>
      <c r="T4" s="17" t="s">
        <v>33</v>
      </c>
    </row>
    <row r="5" spans="2:20" ht="30.5" customHeight="1" x14ac:dyDescent="0.35">
      <c r="B5" s="25" t="s">
        <v>40</v>
      </c>
      <c r="C5" s="54" t="s">
        <v>39</v>
      </c>
      <c r="D5" s="53" t="s">
        <v>38</v>
      </c>
      <c r="E5" s="53"/>
      <c r="F5" s="52" t="s">
        <v>51</v>
      </c>
      <c r="G5" s="52"/>
      <c r="H5" s="54" t="s">
        <v>39</v>
      </c>
      <c r="I5" s="53" t="s">
        <v>38</v>
      </c>
      <c r="J5" s="53"/>
      <c r="K5" s="52" t="s">
        <v>51</v>
      </c>
      <c r="L5" s="52"/>
      <c r="O5" s="50" t="s">
        <v>50</v>
      </c>
      <c r="P5" s="50">
        <f>C39</f>
        <v>9819</v>
      </c>
      <c r="Q5" s="50">
        <v>3470</v>
      </c>
      <c r="R5" s="50">
        <f>Q5/P5</f>
        <v>0.35339647621957432</v>
      </c>
      <c r="S5" s="50">
        <v>3890</v>
      </c>
      <c r="T5">
        <f>S5/P5</f>
        <v>0.3961706894795804</v>
      </c>
    </row>
    <row r="6" spans="2:20" x14ac:dyDescent="0.35">
      <c r="B6" s="20"/>
      <c r="C6" s="19" t="s">
        <v>34</v>
      </c>
      <c r="D6" s="19" t="s">
        <v>34</v>
      </c>
      <c r="E6" s="19" t="s">
        <v>33</v>
      </c>
      <c r="F6" s="19" t="s">
        <v>34</v>
      </c>
      <c r="G6" s="17" t="s">
        <v>33</v>
      </c>
      <c r="H6" s="19" t="s">
        <v>34</v>
      </c>
      <c r="I6" s="19" t="s">
        <v>34</v>
      </c>
      <c r="J6" s="19" t="s">
        <v>33</v>
      </c>
      <c r="K6" s="19" t="s">
        <v>34</v>
      </c>
      <c r="L6" s="17" t="s">
        <v>33</v>
      </c>
      <c r="O6" t="s">
        <v>49</v>
      </c>
      <c r="P6">
        <f>H39</f>
        <v>1661</v>
      </c>
      <c r="Q6">
        <v>616</v>
      </c>
      <c r="R6" s="50">
        <f>Q6/P6</f>
        <v>0.37086092715231789</v>
      </c>
      <c r="S6">
        <v>501</v>
      </c>
      <c r="T6">
        <f>S6/P6</f>
        <v>0.30162552679108973</v>
      </c>
    </row>
    <row r="7" spans="2:20" ht="13.5" customHeight="1" x14ac:dyDescent="0.35">
      <c r="B7" s="16" t="s">
        <v>32</v>
      </c>
      <c r="C7" s="15">
        <f>VLOOKUP($B7,[1]Overview!$A$4:$AK$35,2,0)</f>
        <v>106</v>
      </c>
      <c r="D7" s="15">
        <f ca="1">VLOOKUP($B7,[1]Overview!$A$4:$AK$35,3,0)</f>
        <v>0</v>
      </c>
      <c r="E7" s="48">
        <f ca="1">IFERROR(D7/C7,0)</f>
        <v>0</v>
      </c>
      <c r="F7" s="15">
        <f ca="1">VLOOKUP($B7,[1]Overview!$A$4:$AK$35,7,0)+VLOOKUP($B7,[1]Overview!$A$4:$AK$35,12,0)</f>
        <v>58</v>
      </c>
      <c r="G7" s="48">
        <f ca="1">IFERROR(F7/C7,0)</f>
        <v>0.54716981132075471</v>
      </c>
      <c r="H7" s="15">
        <f>VLOOKUP($B7,[1]Overview!$A$4:$AK$35,15,0)</f>
        <v>40</v>
      </c>
      <c r="I7" s="15">
        <f ca="1">VLOOKUP($B7,[1]Overview!$A$4:$AK$35,16,0)</f>
        <v>0</v>
      </c>
      <c r="J7" s="48">
        <f ca="1">IFERROR(I7/H7,0)</f>
        <v>0</v>
      </c>
      <c r="K7" s="51">
        <f ca="1">VLOOKUP($B7,[1]Overview!$A$4:$AK$35,20,0)+VLOOKUP($B7,[1]Overview!$A$4:$AK$35,25,0)</f>
        <v>30</v>
      </c>
      <c r="L7" s="48">
        <f ca="1">IFERROR(K7/H7,0)</f>
        <v>0.75</v>
      </c>
      <c r="P7">
        <f>SUM(P5:P6)</f>
        <v>11480</v>
      </c>
      <c r="Q7">
        <f>SUM(Q5:Q6)</f>
        <v>4086</v>
      </c>
      <c r="R7" s="50">
        <f>Q7/P7</f>
        <v>0.3559233449477352</v>
      </c>
      <c r="S7">
        <f>SUM(S5:S6)</f>
        <v>4391</v>
      </c>
      <c r="T7">
        <f>S7/P7</f>
        <v>0.38249128919860625</v>
      </c>
    </row>
    <row r="8" spans="2:20" ht="13.5" customHeight="1" x14ac:dyDescent="0.35">
      <c r="B8" s="11" t="s">
        <v>31</v>
      </c>
      <c r="C8" s="10">
        <f>VLOOKUP($B8,[1]Overview!$A$4:$AK$35,2,0)</f>
        <v>157</v>
      </c>
      <c r="D8" s="10">
        <f ca="1">VLOOKUP($B8,[1]Overview!$A$4:$AK$35,3,0)</f>
        <v>113</v>
      </c>
      <c r="E8" s="46">
        <f ca="1">IFERROR(D8/C8,0)</f>
        <v>0.71974522292993626</v>
      </c>
      <c r="F8" s="10">
        <f ca="1">VLOOKUP($B8,[1]Overview!$A$4:$AK$35,7,0)+VLOOKUP($B8,[1]Overview!$A$4:$AK$35,12,0)</f>
        <v>41</v>
      </c>
      <c r="G8" s="46">
        <f ca="1">IFERROR(F8/C8,0)</f>
        <v>0.26114649681528662</v>
      </c>
      <c r="H8" s="10">
        <f>VLOOKUP($B8,[1]Overview!$A$4:$AK$35,15,0)</f>
        <v>25</v>
      </c>
      <c r="I8" s="10">
        <f ca="1">VLOOKUP($B8,[1]Overview!$A$4:$AK$35,16,0)</f>
        <v>16</v>
      </c>
      <c r="J8" s="46">
        <f ca="1">IFERROR(I8/H8,0)</f>
        <v>0.64</v>
      </c>
      <c r="K8" s="47">
        <f ca="1">VLOOKUP($B8,[1]Overview!$A$4:$AK$35,20,0)+VLOOKUP($B8,[1]Overview!$A$4:$AK$35,25,0)</f>
        <v>9</v>
      </c>
      <c r="L8" s="46">
        <f ca="1">IFERROR(K8/H8,0)</f>
        <v>0.36</v>
      </c>
    </row>
    <row r="9" spans="2:20" ht="13.5" customHeight="1" x14ac:dyDescent="0.35">
      <c r="B9" s="16" t="s">
        <v>30</v>
      </c>
      <c r="C9" s="15">
        <f>VLOOKUP($B9,[1]Overview!$A$4:$AK$35,2,0)</f>
        <v>195</v>
      </c>
      <c r="D9" s="15">
        <f ca="1">VLOOKUP($B9,[1]Overview!$A$4:$AK$35,3,0)</f>
        <v>20</v>
      </c>
      <c r="E9" s="48">
        <f ca="1">IFERROR(D9/C9,0)</f>
        <v>0.10256410256410256</v>
      </c>
      <c r="F9" s="15">
        <f ca="1">VLOOKUP($B9,[1]Overview!$A$4:$AK$35,7,0)+VLOOKUP($B9,[1]Overview!$A$4:$AK$35,12,0)</f>
        <v>130</v>
      </c>
      <c r="G9" s="48">
        <f ca="1">IFERROR(F9/C9,0)</f>
        <v>0.66666666666666663</v>
      </c>
      <c r="H9" s="15">
        <f>VLOOKUP($B9,[1]Overview!$A$4:$AK$35,15,0)</f>
        <v>10</v>
      </c>
      <c r="I9" s="15">
        <f ca="1">VLOOKUP($B9,[1]Overview!$A$4:$AK$35,16,0)</f>
        <v>0</v>
      </c>
      <c r="J9" s="48">
        <f ca="1">IFERROR(I9/H9,0)</f>
        <v>0</v>
      </c>
      <c r="K9" s="49">
        <f ca="1">VLOOKUP($B9,[1]Overview!$A$4:$AK$35,20,0)+VLOOKUP($B9,[1]Overview!$A$4:$AK$35,25,0)</f>
        <v>10</v>
      </c>
      <c r="L9" s="48">
        <f ca="1">IFERROR(K9/H9,0)</f>
        <v>1</v>
      </c>
    </row>
    <row r="10" spans="2:20" ht="13.5" customHeight="1" x14ac:dyDescent="0.35">
      <c r="B10" s="11" t="s">
        <v>29</v>
      </c>
      <c r="C10" s="10">
        <f>VLOOKUP($B10,[1]Overview!$A$4:$AK$35,2,0)</f>
        <v>137</v>
      </c>
      <c r="D10" s="10">
        <f ca="1">VLOOKUP($B10,[1]Overview!$A$4:$AK$35,3,0)</f>
        <v>0</v>
      </c>
      <c r="E10" s="46">
        <f ca="1">IFERROR(D10/C10,0)</f>
        <v>0</v>
      </c>
      <c r="F10" s="10">
        <f ca="1">VLOOKUP($B10,[1]Overview!$A$4:$AK$35,7,0)+VLOOKUP($B10,[1]Overview!$A$4:$AK$35,12,0)</f>
        <v>104</v>
      </c>
      <c r="G10" s="46">
        <f ca="1">IFERROR(F10/C10,0)</f>
        <v>0.75912408759124084</v>
      </c>
      <c r="H10" s="10">
        <f>VLOOKUP($B10,[1]Overview!$A$4:$AK$35,15,0)</f>
        <v>17</v>
      </c>
      <c r="I10" s="10">
        <f ca="1">VLOOKUP($B10,[1]Overview!$A$4:$AK$35,16,0)</f>
        <v>0</v>
      </c>
      <c r="J10" s="46">
        <f ca="1">IFERROR(I10/H10,0)</f>
        <v>0</v>
      </c>
      <c r="K10" s="47">
        <f ca="1">VLOOKUP($B10,[1]Overview!$A$4:$AK$35,20,0)+VLOOKUP($B10,[1]Overview!$A$4:$AK$35,25,0)</f>
        <v>16</v>
      </c>
      <c r="L10" s="46">
        <f ca="1">IFERROR(K10/H10,0)</f>
        <v>0.94117647058823528</v>
      </c>
    </row>
    <row r="11" spans="2:20" ht="13.5" customHeight="1" x14ac:dyDescent="0.35">
      <c r="B11" s="16" t="s">
        <v>28</v>
      </c>
      <c r="C11" s="15">
        <f>VLOOKUP($B11,[1]Overview!$A$4:$AK$35,2,0)</f>
        <v>41</v>
      </c>
      <c r="D11" s="15">
        <f ca="1">VLOOKUP($B11,[1]Overview!$A$4:$AK$35,3,0)</f>
        <v>7</v>
      </c>
      <c r="E11" s="48">
        <f ca="1">IFERROR(D11/C11,0)</f>
        <v>0.17073170731707318</v>
      </c>
      <c r="F11" s="15">
        <f ca="1">VLOOKUP($B11,[1]Overview!$A$4:$AK$35,7,0)+VLOOKUP($B11,[1]Overview!$A$4:$AK$35,12,0)</f>
        <v>25</v>
      </c>
      <c r="G11" s="48">
        <f ca="1">IFERROR(F11/C11,0)</f>
        <v>0.6097560975609756</v>
      </c>
      <c r="H11" s="15">
        <f>VLOOKUP($B11,[1]Overview!$A$4:$AK$35,15,0)</f>
        <v>4</v>
      </c>
      <c r="I11" s="15">
        <f ca="1">VLOOKUP($B11,[1]Overview!$A$4:$AK$35,16,0)</f>
        <v>3</v>
      </c>
      <c r="J11" s="48">
        <f ca="1">IFERROR(I11/H11,0)</f>
        <v>0.75</v>
      </c>
      <c r="K11" s="49">
        <f ca="1">VLOOKUP($B11,[1]Overview!$A$4:$AK$35,20,0)+VLOOKUP($B11,[1]Overview!$A$4:$AK$35,25,0)</f>
        <v>1</v>
      </c>
      <c r="L11" s="48">
        <f ca="1">IFERROR(K11/H11,0)</f>
        <v>0.25</v>
      </c>
      <c r="S11">
        <f>S5/S7</f>
        <v>0.88590298337508544</v>
      </c>
    </row>
    <row r="12" spans="2:20" ht="13.5" customHeight="1" x14ac:dyDescent="0.35">
      <c r="B12" s="11" t="s">
        <v>27</v>
      </c>
      <c r="C12" s="10">
        <f>VLOOKUP($B12,[1]Overview!$A$4:$AK$35,2,0)</f>
        <v>270</v>
      </c>
      <c r="D12" s="10">
        <f ca="1">VLOOKUP($B12,[1]Overview!$A$4:$AK$35,3,0)</f>
        <v>32</v>
      </c>
      <c r="E12" s="46">
        <f ca="1">IFERROR(D12/C12,0)</f>
        <v>0.11851851851851852</v>
      </c>
      <c r="F12" s="10">
        <f ca="1">VLOOKUP($B12,[1]Overview!$A$4:$AK$35,7,0)+VLOOKUP($B12,[1]Overview!$A$4:$AK$35,12,0)</f>
        <v>216</v>
      </c>
      <c r="G12" s="46">
        <f ca="1">IFERROR(F12/C12,0)</f>
        <v>0.8</v>
      </c>
      <c r="H12" s="10">
        <f>VLOOKUP($B12,[1]Overview!$A$4:$AK$35,15,0)</f>
        <v>25</v>
      </c>
      <c r="I12" s="10">
        <f ca="1">VLOOKUP($B12,[1]Overview!$A$4:$AK$35,16,0)</f>
        <v>0</v>
      </c>
      <c r="J12" s="46">
        <f ca="1">IFERROR(I12/H12,0)</f>
        <v>0</v>
      </c>
      <c r="K12" s="47">
        <f ca="1">VLOOKUP($B12,[1]Overview!$A$4:$AK$35,20,0)+VLOOKUP($B12,[1]Overview!$A$4:$AK$35,25,0)</f>
        <v>18</v>
      </c>
      <c r="L12" s="46">
        <f ca="1">IFERROR(K12/H12,0)</f>
        <v>0.72</v>
      </c>
      <c r="S12">
        <f>S6/S7</f>
        <v>0.1140970166249146</v>
      </c>
    </row>
    <row r="13" spans="2:20" ht="13.5" customHeight="1" x14ac:dyDescent="0.35">
      <c r="B13" s="16" t="s">
        <v>26</v>
      </c>
      <c r="C13" s="15">
        <f>VLOOKUP($B13,[1]Overview!$A$4:$AK$35,2,0)</f>
        <v>232</v>
      </c>
      <c r="D13" s="15">
        <f ca="1">VLOOKUP($B13,[1]Overview!$A$4:$AK$35,3,0)</f>
        <v>27</v>
      </c>
      <c r="E13" s="48">
        <f ca="1">IFERROR(D13/C13,0)</f>
        <v>0.11637931034482758</v>
      </c>
      <c r="F13" s="15">
        <f ca="1">VLOOKUP($B13,[1]Overview!$A$4:$AK$35,7,0)+VLOOKUP($B13,[1]Overview!$A$4:$AK$35,12,0)</f>
        <v>103</v>
      </c>
      <c r="G13" s="48">
        <f ca="1">IFERROR(F13/C13,0)</f>
        <v>0.44396551724137934</v>
      </c>
      <c r="H13" s="15">
        <f>VLOOKUP($B13,[1]Overview!$A$4:$AK$35,15,0)</f>
        <v>30</v>
      </c>
      <c r="I13" s="15">
        <f ca="1">VLOOKUP($B13,[1]Overview!$A$4:$AK$35,16,0)</f>
        <v>5</v>
      </c>
      <c r="J13" s="48">
        <f ca="1">IFERROR(I13/H13,0)</f>
        <v>0.16666666666666666</v>
      </c>
      <c r="K13" s="49">
        <f ca="1">VLOOKUP($B13,[1]Overview!$A$4:$AK$35,20,0)+VLOOKUP($B13,[1]Overview!$A$4:$AK$35,25,0)</f>
        <v>14</v>
      </c>
      <c r="L13" s="48">
        <f ca="1">IFERROR(K13/H13,0)</f>
        <v>0.46666666666666667</v>
      </c>
    </row>
    <row r="14" spans="2:20" ht="13.5" customHeight="1" x14ac:dyDescent="0.35">
      <c r="B14" s="11" t="s">
        <v>25</v>
      </c>
      <c r="C14" s="10">
        <f>VLOOKUP($B14,[1]Overview!$A$4:$AK$35,2,0)</f>
        <v>634</v>
      </c>
      <c r="D14" s="10">
        <f ca="1">VLOOKUP($B14,[1]Overview!$A$4:$AK$35,3,0)</f>
        <v>216</v>
      </c>
      <c r="E14" s="46">
        <f ca="1">IFERROR(D14/C14,0)</f>
        <v>0.34069400630914826</v>
      </c>
      <c r="F14" s="10">
        <f ca="1">VLOOKUP($B14,[1]Overview!$A$4:$AK$35,7,0)+VLOOKUP($B14,[1]Overview!$A$4:$AK$35,12,0)</f>
        <v>236</v>
      </c>
      <c r="G14" s="46">
        <f ca="1">IFERROR(F14/C14,0)</f>
        <v>0.37223974763406942</v>
      </c>
      <c r="H14" s="10">
        <f>VLOOKUP($B14,[1]Overview!$A$4:$AK$35,15,0)</f>
        <v>15</v>
      </c>
      <c r="I14" s="10">
        <f ca="1">VLOOKUP($B14,[1]Overview!$A$4:$AK$35,16,0)</f>
        <v>8</v>
      </c>
      <c r="J14" s="46">
        <f ca="1">IFERROR(I14/H14,0)</f>
        <v>0.53333333333333333</v>
      </c>
      <c r="K14" s="47">
        <f ca="1">VLOOKUP($B14,[1]Overview!$A$4:$AK$35,20,0)+VLOOKUP($B14,[1]Overview!$A$4:$AK$35,25,0)</f>
        <v>5</v>
      </c>
      <c r="L14" s="46">
        <f ca="1">IFERROR(K14/H14,0)</f>
        <v>0.33333333333333331</v>
      </c>
    </row>
    <row r="15" spans="2:20" ht="13.5" customHeight="1" x14ac:dyDescent="0.35">
      <c r="B15" s="16" t="s">
        <v>24</v>
      </c>
      <c r="C15" s="15">
        <f>VLOOKUP($B15,[1]Overview!$A$4:$AK$35,2,0)</f>
        <v>0</v>
      </c>
      <c r="D15" s="15">
        <f ca="1">VLOOKUP($B15,[1]Overview!$A$4:$AK$35,3,0)</f>
        <v>0</v>
      </c>
      <c r="E15" s="48">
        <f ca="1">IFERROR(D15/C15,0)</f>
        <v>0</v>
      </c>
      <c r="F15" s="15">
        <f ca="1">VLOOKUP($B15,[1]Overview!$A$4:$AK$35,7,0)+VLOOKUP($B15,[1]Overview!$A$4:$AK$35,12,0)</f>
        <v>0</v>
      </c>
      <c r="G15" s="48">
        <f ca="1">IFERROR(F15/C15,0)</f>
        <v>0</v>
      </c>
      <c r="H15" s="15">
        <f>VLOOKUP($B15,[1]Overview!$A$4:$AK$35,15,0)</f>
        <v>0</v>
      </c>
      <c r="I15" s="15">
        <f ca="1">VLOOKUP($B15,[1]Overview!$A$4:$AK$35,16,0)</f>
        <v>0</v>
      </c>
      <c r="J15" s="48">
        <f ca="1">IFERROR(I15/H15,0)</f>
        <v>0</v>
      </c>
      <c r="K15" s="49">
        <f ca="1">VLOOKUP($B15,[1]Overview!$A$4:$AK$35,20,0)+VLOOKUP($B15,[1]Overview!$A$4:$AK$35,25,0)</f>
        <v>0</v>
      </c>
      <c r="L15" s="48">
        <f ca="1">IFERROR(K15/H15,0)</f>
        <v>0</v>
      </c>
    </row>
    <row r="16" spans="2:20" ht="13.5" customHeight="1" x14ac:dyDescent="0.35">
      <c r="B16" s="11" t="s">
        <v>23</v>
      </c>
      <c r="C16" s="10">
        <f>VLOOKUP($B16,[1]Overview!$A$4:$AK$35,2,0)</f>
        <v>114</v>
      </c>
      <c r="D16" s="10">
        <f ca="1">VLOOKUP($B16,[1]Overview!$A$4:$AK$35,3,0)</f>
        <v>1</v>
      </c>
      <c r="E16" s="46">
        <f ca="1">IFERROR(D16/C16,0)</f>
        <v>8.771929824561403E-3</v>
      </c>
      <c r="F16" s="10">
        <f ca="1">VLOOKUP($B16,[1]Overview!$A$4:$AK$35,7,0)+VLOOKUP($B16,[1]Overview!$A$4:$AK$35,12,0)</f>
        <v>71</v>
      </c>
      <c r="G16" s="46">
        <f ca="1">IFERROR(F16/C16,0)</f>
        <v>0.6228070175438597</v>
      </c>
      <c r="H16" s="10">
        <f>VLOOKUP($B16,[1]Overview!$A$4:$AK$35,15,0)</f>
        <v>16</v>
      </c>
      <c r="I16" s="10">
        <f ca="1">VLOOKUP($B16,[1]Overview!$A$4:$AK$35,16,0)</f>
        <v>0</v>
      </c>
      <c r="J16" s="46">
        <f ca="1">IFERROR(I16/H16,0)</f>
        <v>0</v>
      </c>
      <c r="K16" s="47">
        <f ca="1">VLOOKUP($B16,[1]Overview!$A$4:$AK$35,20,0)+VLOOKUP($B16,[1]Overview!$A$4:$AK$35,25,0)</f>
        <v>9</v>
      </c>
      <c r="L16" s="46">
        <f ca="1">IFERROR(K16/H16,0)</f>
        <v>0.5625</v>
      </c>
    </row>
    <row r="17" spans="2:12" ht="13.5" customHeight="1" x14ac:dyDescent="0.35">
      <c r="B17" s="16" t="s">
        <v>22</v>
      </c>
      <c r="C17" s="15">
        <f>VLOOKUP($B17,[1]Overview!$A$4:$AK$35,2,0)</f>
        <v>218</v>
      </c>
      <c r="D17" s="15">
        <f ca="1">VLOOKUP($B17,[1]Overview!$A$4:$AK$35,3,0)</f>
        <v>174</v>
      </c>
      <c r="E17" s="48">
        <f ca="1">IFERROR(D17/C17,0)</f>
        <v>0.79816513761467889</v>
      </c>
      <c r="F17" s="15">
        <f ca="1">VLOOKUP($B17,[1]Overview!$A$4:$AK$35,7,0)+VLOOKUP($B17,[1]Overview!$A$4:$AK$35,12,0)</f>
        <v>2</v>
      </c>
      <c r="G17" s="48">
        <f ca="1">IFERROR(F17/C17,0)</f>
        <v>9.1743119266055051E-3</v>
      </c>
      <c r="H17" s="15">
        <f>VLOOKUP($B17,[1]Overview!$A$4:$AK$35,15,0)</f>
        <v>7</v>
      </c>
      <c r="I17" s="15">
        <f ca="1">VLOOKUP($B17,[1]Overview!$A$4:$AK$35,16,0)</f>
        <v>5</v>
      </c>
      <c r="J17" s="48">
        <f ca="1">IFERROR(I17/H17,0)</f>
        <v>0.7142857142857143</v>
      </c>
      <c r="K17" s="49">
        <f ca="1">VLOOKUP($B17,[1]Overview!$A$4:$AK$35,20,0)+VLOOKUP($B17,[1]Overview!$A$4:$AK$35,25,0)</f>
        <v>0</v>
      </c>
      <c r="L17" s="48">
        <f ca="1">IFERROR(K17/H17,0)</f>
        <v>0</v>
      </c>
    </row>
    <row r="18" spans="2:12" ht="13.5" customHeight="1" x14ac:dyDescent="0.35">
      <c r="B18" s="11" t="s">
        <v>21</v>
      </c>
      <c r="C18" s="10">
        <f>VLOOKUP($B18,[1]Overview!$A$4:$AK$35,2,0)</f>
        <v>617</v>
      </c>
      <c r="D18" s="10">
        <f ca="1">VLOOKUP($B18,[1]Overview!$A$4:$AK$35,3,0)</f>
        <v>213</v>
      </c>
      <c r="E18" s="46">
        <f ca="1">IFERROR(D18/C18,0)</f>
        <v>0.34521880064829824</v>
      </c>
      <c r="F18" s="10">
        <f ca="1">VLOOKUP($B18,[1]Overview!$A$4:$AK$35,7,0)+VLOOKUP($B18,[1]Overview!$A$4:$AK$35,12,0)</f>
        <v>220</v>
      </c>
      <c r="G18" s="46">
        <f ca="1">IFERROR(F18/C18,0)</f>
        <v>0.3565640194489465</v>
      </c>
      <c r="H18" s="10">
        <f>VLOOKUP($B18,[1]Overview!$A$4:$AK$35,15,0)</f>
        <v>132</v>
      </c>
      <c r="I18" s="10">
        <f ca="1">VLOOKUP($B18,[1]Overview!$A$4:$AK$35,16,0)</f>
        <v>37</v>
      </c>
      <c r="J18" s="46">
        <f ca="1">IFERROR(I18/H18,0)</f>
        <v>0.28030303030303028</v>
      </c>
      <c r="K18" s="47">
        <f ca="1">VLOOKUP($B18,[1]Overview!$A$4:$AK$35,20,0)+VLOOKUP($B18,[1]Overview!$A$4:$AK$35,25,0)</f>
        <v>59</v>
      </c>
      <c r="L18" s="46">
        <f ca="1">IFERROR(K18/H18,0)</f>
        <v>0.44696969696969696</v>
      </c>
    </row>
    <row r="19" spans="2:12" ht="13.5" customHeight="1" x14ac:dyDescent="0.35">
      <c r="B19" s="16" t="s">
        <v>20</v>
      </c>
      <c r="C19" s="15">
        <f>VLOOKUP($B19,[1]Overview!$A$4:$AK$35,2,0)</f>
        <v>92</v>
      </c>
      <c r="D19" s="15">
        <f ca="1">VLOOKUP($B19,[1]Overview!$A$4:$AK$35,3,0)</f>
        <v>0</v>
      </c>
      <c r="E19" s="48">
        <f ca="1">IFERROR(D19/C19,0)</f>
        <v>0</v>
      </c>
      <c r="F19" s="15">
        <f ca="1">VLOOKUP($B19,[1]Overview!$A$4:$AK$35,7,0)+VLOOKUP($B19,[1]Overview!$A$4:$AK$35,12,0)</f>
        <v>92</v>
      </c>
      <c r="G19" s="48">
        <f ca="1">IFERROR(F19/C19,0)</f>
        <v>1</v>
      </c>
      <c r="H19" s="15">
        <f>VLOOKUP($B19,[1]Overview!$A$4:$AK$35,15,0)</f>
        <v>54</v>
      </c>
      <c r="I19" s="15">
        <f ca="1">VLOOKUP($B19,[1]Overview!$A$4:$AK$35,16,0)</f>
        <v>0</v>
      </c>
      <c r="J19" s="48">
        <f ca="1">IFERROR(I19/H19,0)</f>
        <v>0</v>
      </c>
      <c r="K19" s="49">
        <f ca="1">VLOOKUP($B19,[1]Overview!$A$4:$AK$35,20,0)+VLOOKUP($B19,[1]Overview!$A$4:$AK$35,25,0)</f>
        <v>15</v>
      </c>
      <c r="L19" s="48">
        <f ca="1">IFERROR(K19/H19,0)</f>
        <v>0.27777777777777779</v>
      </c>
    </row>
    <row r="20" spans="2:12" ht="13.5" customHeight="1" x14ac:dyDescent="0.35">
      <c r="B20" s="11" t="s">
        <v>19</v>
      </c>
      <c r="C20" s="10">
        <f>VLOOKUP($B20,[1]Overview!$A$4:$AK$35,2,0)</f>
        <v>487</v>
      </c>
      <c r="D20" s="10">
        <f ca="1">VLOOKUP($B20,[1]Overview!$A$4:$AK$35,3,0)</f>
        <v>0</v>
      </c>
      <c r="E20" s="46">
        <f ca="1">IFERROR(D20/C20,0)</f>
        <v>0</v>
      </c>
      <c r="F20" s="10">
        <f ca="1">VLOOKUP($B20,[1]Overview!$A$4:$AK$35,7,0)+VLOOKUP($B20,[1]Overview!$A$4:$AK$35,12,0)</f>
        <v>349</v>
      </c>
      <c r="G20" s="46">
        <f ca="1">IFERROR(F20/C20,0)</f>
        <v>0.71663244353182753</v>
      </c>
      <c r="H20" s="10">
        <f>VLOOKUP($B20,[1]Overview!$A$4:$AK$35,15,0)</f>
        <v>29</v>
      </c>
      <c r="I20" s="10">
        <f ca="1">VLOOKUP($B20,[1]Overview!$A$4:$AK$35,16,0)</f>
        <v>0</v>
      </c>
      <c r="J20" s="46">
        <f ca="1">IFERROR(I20/H20,0)</f>
        <v>0</v>
      </c>
      <c r="K20" s="47">
        <f ca="1">VLOOKUP($B20,[1]Overview!$A$4:$AK$35,20,0)+VLOOKUP($B20,[1]Overview!$A$4:$AK$35,25,0)</f>
        <v>29</v>
      </c>
      <c r="L20" s="46">
        <f ca="1">IFERROR(K20/H20,0)</f>
        <v>1</v>
      </c>
    </row>
    <row r="21" spans="2:12" ht="13.5" customHeight="1" x14ac:dyDescent="0.35">
      <c r="B21" s="16" t="s">
        <v>18</v>
      </c>
      <c r="C21" s="15">
        <f>VLOOKUP($B21,[1]Overview!$A$4:$AK$35,2,0)</f>
        <v>801</v>
      </c>
      <c r="D21" s="15">
        <f ca="1">VLOOKUP($B21,[1]Overview!$A$4:$AK$35,3,0)</f>
        <v>130</v>
      </c>
      <c r="E21" s="48">
        <f ca="1">IFERROR(D21/C21,0)</f>
        <v>0.16229712858926343</v>
      </c>
      <c r="F21" s="15">
        <f ca="1">VLOOKUP($B21,[1]Overview!$A$4:$AK$35,7,0)+VLOOKUP($B21,[1]Overview!$A$4:$AK$35,12,0)</f>
        <v>321</v>
      </c>
      <c r="G21" s="48">
        <f ca="1">IFERROR(F21/C21,0)</f>
        <v>0.40074906367041196</v>
      </c>
      <c r="H21" s="15">
        <f>VLOOKUP($B21,[1]Overview!$A$4:$AK$35,15,0)</f>
        <v>919</v>
      </c>
      <c r="I21" s="15">
        <f ca="1">VLOOKUP($B21,[1]Overview!$A$4:$AK$35,16,0)</f>
        <v>450</v>
      </c>
      <c r="J21" s="48">
        <f ca="1">IFERROR(I21/H21,0)</f>
        <v>0.48966267682263331</v>
      </c>
      <c r="K21" s="49">
        <f ca="1">VLOOKUP($B21,[1]Overview!$A$4:$AK$35,20,0)+VLOOKUP($B21,[1]Overview!$A$4:$AK$35,25,0)</f>
        <v>81</v>
      </c>
      <c r="L21" s="48">
        <f ca="1">IFERROR(K21/H21,0)</f>
        <v>8.8139281828073998E-2</v>
      </c>
    </row>
    <row r="22" spans="2:12" ht="13.5" customHeight="1" x14ac:dyDescent="0.35">
      <c r="B22" s="11" t="s">
        <v>17</v>
      </c>
      <c r="C22" s="10">
        <f>VLOOKUP($B22,[1]Overview!$A$4:$AK$35,2,0)</f>
        <v>144</v>
      </c>
      <c r="D22" s="10">
        <f ca="1">VLOOKUP($B22,[1]Overview!$A$4:$AK$35,3,0)</f>
        <v>13</v>
      </c>
      <c r="E22" s="46">
        <f ca="1">IFERROR(D22/C22,0)</f>
        <v>9.0277777777777776E-2</v>
      </c>
      <c r="F22" s="10">
        <f ca="1">VLOOKUP($B22,[1]Overview!$A$4:$AK$35,7,0)+VLOOKUP($B22,[1]Overview!$A$4:$AK$35,12,0)</f>
        <v>107</v>
      </c>
      <c r="G22" s="46">
        <f ca="1">IFERROR(F22/C22,0)</f>
        <v>0.74305555555555558</v>
      </c>
      <c r="H22" s="10">
        <f>VLOOKUP($B22,[1]Overview!$A$4:$AK$35,15,0)</f>
        <v>42</v>
      </c>
      <c r="I22" s="10">
        <f ca="1">VLOOKUP($B22,[1]Overview!$A$4:$AK$35,16,0)</f>
        <v>6</v>
      </c>
      <c r="J22" s="46">
        <f ca="1">IFERROR(I22/H22,0)</f>
        <v>0.14285714285714285</v>
      </c>
      <c r="K22" s="47">
        <f ca="1">VLOOKUP($B22,[1]Overview!$A$4:$AK$35,20,0)+VLOOKUP($B22,[1]Overview!$A$4:$AK$35,25,0)</f>
        <v>35</v>
      </c>
      <c r="L22" s="46">
        <f ca="1">IFERROR(K22/H22,0)</f>
        <v>0.83333333333333337</v>
      </c>
    </row>
    <row r="23" spans="2:12" ht="13.5" customHeight="1" x14ac:dyDescent="0.35">
      <c r="B23" s="16" t="s">
        <v>16</v>
      </c>
      <c r="C23" s="15">
        <f>VLOOKUP($B23,[1]Overview!$A$4:$AK$35,2,0)</f>
        <v>89</v>
      </c>
      <c r="D23" s="15">
        <f ca="1">VLOOKUP($B23,[1]Overview!$A$4:$AK$35,3,0)</f>
        <v>6</v>
      </c>
      <c r="E23" s="48">
        <f ca="1">IFERROR(D23/C23,0)</f>
        <v>6.741573033707865E-2</v>
      </c>
      <c r="F23" s="15">
        <f ca="1">VLOOKUP($B23,[1]Overview!$A$4:$AK$35,7,0)+VLOOKUP($B23,[1]Overview!$A$4:$AK$35,12,0)</f>
        <v>59</v>
      </c>
      <c r="G23" s="48">
        <f ca="1">IFERROR(F23/C23,0)</f>
        <v>0.6629213483146067</v>
      </c>
      <c r="H23" s="15">
        <f>VLOOKUP($B23,[1]Overview!$A$4:$AK$35,15,0)</f>
        <v>6</v>
      </c>
      <c r="I23" s="15">
        <f ca="1">VLOOKUP($B23,[1]Overview!$A$4:$AK$35,16,0)</f>
        <v>0</v>
      </c>
      <c r="J23" s="48">
        <f ca="1">IFERROR(I23/H23,0)</f>
        <v>0</v>
      </c>
      <c r="K23" s="49">
        <f ca="1">VLOOKUP($B23,[1]Overview!$A$4:$AK$35,20,0)+VLOOKUP($B23,[1]Overview!$A$4:$AK$35,25,0)</f>
        <v>6</v>
      </c>
      <c r="L23" s="48">
        <f ca="1">IFERROR(K23/H23,0)</f>
        <v>1</v>
      </c>
    </row>
    <row r="24" spans="2:12" ht="13.5" customHeight="1" x14ac:dyDescent="0.35">
      <c r="B24" s="11" t="s">
        <v>15</v>
      </c>
      <c r="C24" s="10">
        <f>VLOOKUP($B24,[1]Overview!$A$4:$AK$35,2,0)</f>
        <v>82</v>
      </c>
      <c r="D24" s="10">
        <f ca="1">VLOOKUP($B24,[1]Overview!$A$4:$AK$35,3,0)</f>
        <v>28</v>
      </c>
      <c r="E24" s="46">
        <f ca="1">IFERROR(D24/C24,0)</f>
        <v>0.34146341463414637</v>
      </c>
      <c r="F24" s="10">
        <f ca="1">VLOOKUP($B24,[1]Overview!$A$4:$AK$35,7,0)+VLOOKUP($B24,[1]Overview!$A$4:$AK$35,12,0)</f>
        <v>26</v>
      </c>
      <c r="G24" s="46">
        <f ca="1">IFERROR(F24/C24,0)</f>
        <v>0.31707317073170732</v>
      </c>
      <c r="H24" s="10">
        <f>VLOOKUP($B24,[1]Overview!$A$4:$AK$35,15,0)</f>
        <v>4</v>
      </c>
      <c r="I24" s="10">
        <f ca="1">VLOOKUP($B24,[1]Overview!$A$4:$AK$35,16,0)</f>
        <v>1</v>
      </c>
      <c r="J24" s="46">
        <f ca="1">IFERROR(I24/H24,0)</f>
        <v>0.25</v>
      </c>
      <c r="K24" s="47">
        <f ca="1">VLOOKUP($B24,[1]Overview!$A$4:$AK$35,20,0)+VLOOKUP($B24,[1]Overview!$A$4:$AK$35,25,0)</f>
        <v>2</v>
      </c>
      <c r="L24" s="46">
        <f ca="1">IFERROR(K24/H24,0)</f>
        <v>0.5</v>
      </c>
    </row>
    <row r="25" spans="2:12" ht="13.5" customHeight="1" x14ac:dyDescent="0.35">
      <c r="B25" s="16" t="s">
        <v>14</v>
      </c>
      <c r="C25" s="15">
        <f>VLOOKUP($B25,[1]Overview!$A$4:$AK$35,2,0)</f>
        <v>65</v>
      </c>
      <c r="D25" s="15">
        <f ca="1">VLOOKUP($B25,[1]Overview!$A$4:$AK$35,3,0)</f>
        <v>4</v>
      </c>
      <c r="E25" s="48">
        <f ca="1">IFERROR(D25/C25,0)</f>
        <v>6.1538461538461542E-2</v>
      </c>
      <c r="F25" s="15">
        <f ca="1">VLOOKUP($B25,[1]Overview!$A$4:$AK$35,7,0)+VLOOKUP($B25,[1]Overview!$A$4:$AK$35,12,0)</f>
        <v>48</v>
      </c>
      <c r="G25" s="48">
        <f ca="1">IFERROR(F25/C25,0)</f>
        <v>0.7384615384615385</v>
      </c>
      <c r="H25" s="15">
        <f>VLOOKUP($B25,[1]Overview!$A$4:$AK$35,15,0)</f>
        <v>15</v>
      </c>
      <c r="I25" s="15">
        <f ca="1">VLOOKUP($B25,[1]Overview!$A$4:$AK$35,16,0)</f>
        <v>0</v>
      </c>
      <c r="J25" s="48">
        <f ca="1">IFERROR(I25/H25,0)</f>
        <v>0</v>
      </c>
      <c r="K25" s="49">
        <f ca="1">VLOOKUP($B25,[1]Overview!$A$4:$AK$35,20,0)+VLOOKUP($B25,[1]Overview!$A$4:$AK$35,25,0)</f>
        <v>15</v>
      </c>
      <c r="L25" s="48">
        <f ca="1">IFERROR(K25/H25,0)</f>
        <v>1</v>
      </c>
    </row>
    <row r="26" spans="2:12" ht="13.5" customHeight="1" x14ac:dyDescent="0.35">
      <c r="B26" s="11" t="s">
        <v>13</v>
      </c>
      <c r="C26" s="10">
        <f>VLOOKUP($B26,[1]Overview!$A$4:$AK$35,2,0)</f>
        <v>21</v>
      </c>
      <c r="D26" s="10">
        <f ca="1">VLOOKUP($B26,[1]Overview!$A$4:$AK$35,3,0)</f>
        <v>0</v>
      </c>
      <c r="E26" s="46">
        <f ca="1">IFERROR(D26/C26,0)</f>
        <v>0</v>
      </c>
      <c r="F26" s="10">
        <f ca="1">VLOOKUP($B26,[1]Overview!$A$4:$AK$35,7,0)+VLOOKUP($B26,[1]Overview!$A$4:$AK$35,12,0)</f>
        <v>19</v>
      </c>
      <c r="G26" s="46">
        <f ca="1">IFERROR(F26/C26,0)</f>
        <v>0.90476190476190477</v>
      </c>
      <c r="H26" s="10">
        <f>VLOOKUP($B26,[1]Overview!$A$4:$AK$35,15,0)</f>
        <v>4</v>
      </c>
      <c r="I26" s="10">
        <f ca="1">VLOOKUP($B26,[1]Overview!$A$4:$AK$35,16,0)</f>
        <v>0</v>
      </c>
      <c r="J26" s="46">
        <f ca="1">IFERROR(I26/H26,0)</f>
        <v>0</v>
      </c>
      <c r="K26" s="47">
        <f ca="1">VLOOKUP($B26,[1]Overview!$A$4:$AK$35,20,0)+VLOOKUP($B26,[1]Overview!$A$4:$AK$35,25,0)</f>
        <v>4</v>
      </c>
      <c r="L26" s="46">
        <f ca="1">IFERROR(K26/H26,0)</f>
        <v>1</v>
      </c>
    </row>
    <row r="27" spans="2:12" ht="13.5" customHeight="1" x14ac:dyDescent="0.35">
      <c r="B27" s="16" t="s">
        <v>12</v>
      </c>
      <c r="C27" s="15">
        <f>VLOOKUP($B27,[1]Overview!$A$4:$AK$35,2,0)</f>
        <v>149</v>
      </c>
      <c r="D27" s="15">
        <f ca="1">VLOOKUP($B27,[1]Overview!$A$4:$AK$35,3,0)</f>
        <v>3</v>
      </c>
      <c r="E27" s="48">
        <f ca="1">IFERROR(D27/C27,0)</f>
        <v>2.0134228187919462E-2</v>
      </c>
      <c r="F27" s="15">
        <f ca="1">VLOOKUP($B27,[1]Overview!$A$4:$AK$35,7,0)+VLOOKUP($B27,[1]Overview!$A$4:$AK$35,12,0)</f>
        <v>82</v>
      </c>
      <c r="G27" s="48">
        <f ca="1">IFERROR(F27/C27,0)</f>
        <v>0.55033557046979864</v>
      </c>
      <c r="H27" s="15">
        <f>VLOOKUP($B27,[1]Overview!$A$4:$AK$35,15,0)</f>
        <v>11</v>
      </c>
      <c r="I27" s="15">
        <f ca="1">VLOOKUP($B27,[1]Overview!$A$4:$AK$35,16,0)</f>
        <v>0</v>
      </c>
      <c r="J27" s="48">
        <f ca="1">IFERROR(I27/H27,0)</f>
        <v>0</v>
      </c>
      <c r="K27" s="49">
        <f ca="1">VLOOKUP($B27,[1]Overview!$A$4:$AK$35,20,0)+VLOOKUP($B27,[1]Overview!$A$4:$AK$35,25,0)</f>
        <v>9</v>
      </c>
      <c r="L27" s="48">
        <f ca="1">IFERROR(K27/H27,0)</f>
        <v>0.81818181818181823</v>
      </c>
    </row>
    <row r="28" spans="2:12" ht="13.5" customHeight="1" x14ac:dyDescent="0.35">
      <c r="B28" s="11" t="s">
        <v>11</v>
      </c>
      <c r="C28" s="10">
        <f>VLOOKUP($B28,[1]Overview!$A$4:$AK$35,2,0)</f>
        <v>584</v>
      </c>
      <c r="D28" s="10">
        <f>VLOOKUP($B28,[1]Overview!$A$4:$AK$35,3,0)</f>
        <v>0</v>
      </c>
      <c r="E28" s="46">
        <f>IFERROR(D28/C28,0)</f>
        <v>0</v>
      </c>
      <c r="F28" s="10">
        <f ca="1">VLOOKUP($B28,[1]Overview!$A$4:$AK$35,7,0)+VLOOKUP($B28,[1]Overview!$A$4:$AK$35,12,0)</f>
        <v>391</v>
      </c>
      <c r="G28" s="46">
        <f ca="1">IFERROR(F28/C28,0)</f>
        <v>0.66952054794520544</v>
      </c>
      <c r="H28" s="10">
        <f>VLOOKUP($B28,[1]Overview!$A$4:$AK$35,15,0)</f>
        <v>24</v>
      </c>
      <c r="I28" s="10">
        <f>VLOOKUP($B28,[1]Overview!$A$4:$AK$35,16,0)</f>
        <v>0</v>
      </c>
      <c r="J28" s="46">
        <f>IFERROR(I28/H28,0)</f>
        <v>0</v>
      </c>
      <c r="K28" s="47">
        <f ca="1">VLOOKUP($B28,[1]Overview!$A$4:$AK$35,20,0)+VLOOKUP($B28,[1]Overview!$A$4:$AK$35,25,0)</f>
        <v>17</v>
      </c>
      <c r="L28" s="46">
        <f ca="1">IFERROR(K28/H28,0)</f>
        <v>0.70833333333333337</v>
      </c>
    </row>
    <row r="29" spans="2:12" ht="13.5" customHeight="1" x14ac:dyDescent="0.35">
      <c r="B29" s="16" t="s">
        <v>10</v>
      </c>
      <c r="C29" s="15">
        <f>VLOOKUP($B29,[1]Overview!$A$4:$AK$35,2,0)</f>
        <v>23</v>
      </c>
      <c r="D29" s="15">
        <f ca="1">VLOOKUP($B29,[1]Overview!$A$4:$AK$35,3,0)</f>
        <v>7</v>
      </c>
      <c r="E29" s="48">
        <f ca="1">IFERROR(D29/C29,0)</f>
        <v>0.30434782608695654</v>
      </c>
      <c r="F29" s="15">
        <f ca="1">VLOOKUP($B29,[1]Overview!$A$4:$AK$35,7,0)+VLOOKUP($B29,[1]Overview!$A$4:$AK$35,12,0)</f>
        <v>9</v>
      </c>
      <c r="G29" s="48">
        <f ca="1">IFERROR(F29/C29,0)</f>
        <v>0.39130434782608697</v>
      </c>
      <c r="H29" s="15">
        <f>VLOOKUP($B29,[1]Overview!$A$4:$AK$35,15,0)</f>
        <v>1</v>
      </c>
      <c r="I29" s="15">
        <f ca="1">VLOOKUP($B29,[1]Overview!$A$4:$AK$35,16,0)</f>
        <v>0</v>
      </c>
      <c r="J29" s="48">
        <f ca="1">IFERROR(I29/H29,0)</f>
        <v>0</v>
      </c>
      <c r="K29" s="49">
        <f ca="1">VLOOKUP($B29,[1]Overview!$A$4:$AK$35,20,0)+VLOOKUP($B29,[1]Overview!$A$4:$AK$35,25,0)</f>
        <v>1</v>
      </c>
      <c r="L29" s="48">
        <f ca="1">IFERROR(K29/H29,0)</f>
        <v>1</v>
      </c>
    </row>
    <row r="30" spans="2:12" ht="13.5" customHeight="1" x14ac:dyDescent="0.35">
      <c r="B30" s="11" t="s">
        <v>9</v>
      </c>
      <c r="C30" s="10">
        <f>VLOOKUP($B30,[1]Overview!$A$4:$AK$35,2,0)</f>
        <v>359</v>
      </c>
      <c r="D30" s="10">
        <f ca="1">VLOOKUP($B30,[1]Overview!$A$4:$AK$35,3,0)</f>
        <v>0</v>
      </c>
      <c r="E30" s="46">
        <f ca="1">IFERROR(D30/C30,0)</f>
        <v>0</v>
      </c>
      <c r="F30" s="10">
        <f ca="1">VLOOKUP($B30,[1]Overview!$A$4:$AK$35,7,0)+VLOOKUP($B30,[1]Overview!$A$4:$AK$35,12,0)</f>
        <v>222</v>
      </c>
      <c r="G30" s="46">
        <f ca="1">IFERROR(F30/C30,0)</f>
        <v>0.61838440111420612</v>
      </c>
      <c r="H30" s="10">
        <f>VLOOKUP($B30,[1]Overview!$A$4:$AK$35,15,0)</f>
        <v>34</v>
      </c>
      <c r="I30" s="10">
        <f ca="1">VLOOKUP($B30,[1]Overview!$A$4:$AK$35,16,0)</f>
        <v>0</v>
      </c>
      <c r="J30" s="46">
        <f ca="1">IFERROR(I30/H30,0)</f>
        <v>0</v>
      </c>
      <c r="K30" s="47">
        <f ca="1">VLOOKUP($B30,[1]Overview!$A$4:$AK$35,20,0)+VLOOKUP($B30,[1]Overview!$A$4:$AK$35,25,0)</f>
        <v>32</v>
      </c>
      <c r="L30" s="46">
        <f ca="1">IFERROR(K30/H30,0)</f>
        <v>0.94117647058823528</v>
      </c>
    </row>
    <row r="31" spans="2:12" ht="13.5" customHeight="1" x14ac:dyDescent="0.35">
      <c r="B31" s="16" t="s">
        <v>8</v>
      </c>
      <c r="C31" s="15">
        <f>VLOOKUP($B31,[1]Overview!$A$4:$AK$35,2,0)</f>
        <v>627</v>
      </c>
      <c r="D31" s="15">
        <f ca="1">VLOOKUP($B31,[1]Overview!$A$4:$AK$35,3,0)</f>
        <v>366</v>
      </c>
      <c r="E31" s="48">
        <f ca="1">IFERROR(D31/C31,0)</f>
        <v>0.58373205741626799</v>
      </c>
      <c r="F31" s="15">
        <f ca="1">VLOOKUP($B31,[1]Overview!$A$4:$AK$35,7,0)+VLOOKUP($B31,[1]Overview!$A$4:$AK$35,12,0)</f>
        <v>195</v>
      </c>
      <c r="G31" s="48">
        <f ca="1">IFERROR(F31/C31,0)</f>
        <v>0.31100478468899523</v>
      </c>
      <c r="H31" s="15">
        <f>VLOOKUP($B31,[1]Overview!$A$4:$AK$35,15,0)</f>
        <v>0</v>
      </c>
      <c r="I31" s="15">
        <f ca="1">VLOOKUP($B31,[1]Overview!$A$4:$AK$35,16,0)</f>
        <v>0</v>
      </c>
      <c r="J31" s="48">
        <f ca="1">IFERROR(I31/H31,0)</f>
        <v>0</v>
      </c>
      <c r="K31" s="49">
        <f ca="1">VLOOKUP($B31,[1]Overview!$A$4:$AK$35,20,0)+VLOOKUP($B31,[1]Overview!$A$4:$AK$35,25,0)</f>
        <v>0</v>
      </c>
      <c r="L31" s="48">
        <f ca="1">IFERROR(K31/H31,0)</f>
        <v>0</v>
      </c>
    </row>
    <row r="32" spans="2:12" ht="13.5" customHeight="1" x14ac:dyDescent="0.35">
      <c r="B32" s="11" t="s">
        <v>7</v>
      </c>
      <c r="C32" s="10">
        <f>VLOOKUP($B32,[1]Overview!$A$4:$AK$35,2,0)</f>
        <v>128</v>
      </c>
      <c r="D32" s="10">
        <f ca="1">VLOOKUP($B32,[1]Overview!$A$4:$AK$35,3,0)</f>
        <v>0</v>
      </c>
      <c r="E32" s="46">
        <f ca="1">IFERROR(D32/C32,0)</f>
        <v>0</v>
      </c>
      <c r="F32" s="10">
        <f ca="1">VLOOKUP($B32,[1]Overview!$A$4:$AK$35,7,0)+VLOOKUP($B32,[1]Overview!$A$4:$AK$35,12,0)</f>
        <v>81</v>
      </c>
      <c r="G32" s="46">
        <f ca="1">IFERROR(F32/C32,0)</f>
        <v>0.6328125</v>
      </c>
      <c r="H32" s="10">
        <f>VLOOKUP($B32,[1]Overview!$A$4:$AK$35,15,0)</f>
        <v>9</v>
      </c>
      <c r="I32" s="10">
        <f ca="1">VLOOKUP($B32,[1]Overview!$A$4:$AK$35,16,0)</f>
        <v>0</v>
      </c>
      <c r="J32" s="46">
        <f ca="1">IFERROR(I32/H32,0)</f>
        <v>0</v>
      </c>
      <c r="K32" s="47">
        <f ca="1">VLOOKUP($B32,[1]Overview!$A$4:$AK$35,20,0)+VLOOKUP($B32,[1]Overview!$A$4:$AK$35,25,0)</f>
        <v>6</v>
      </c>
      <c r="L32" s="46">
        <f ca="1">IFERROR(K32/H32,0)</f>
        <v>0.66666666666666663</v>
      </c>
    </row>
    <row r="33" spans="2:14" ht="13.5" customHeight="1" x14ac:dyDescent="0.35">
      <c r="B33" s="16" t="s">
        <v>6</v>
      </c>
      <c r="C33" s="15">
        <f>VLOOKUP($B33,[1]Overview!$A$4:$AK$35,2,0)</f>
        <v>5</v>
      </c>
      <c r="D33" s="15">
        <f ca="1">VLOOKUP($B33,[1]Overview!$A$4:$AK$35,3,0)</f>
        <v>0</v>
      </c>
      <c r="E33" s="48">
        <f ca="1">IFERROR(D33/C33,0)</f>
        <v>0</v>
      </c>
      <c r="F33" s="15">
        <f ca="1">VLOOKUP($B33,[1]Overview!$A$4:$AK$35,7,0)+VLOOKUP($B33,[1]Overview!$A$4:$AK$35,12,0)</f>
        <v>5</v>
      </c>
      <c r="G33" s="48">
        <f ca="1">IFERROR(F33/C33,0)</f>
        <v>1</v>
      </c>
      <c r="H33" s="15">
        <f>VLOOKUP($B33,[1]Overview!$A$4:$AK$35,15,0)</f>
        <v>17</v>
      </c>
      <c r="I33" s="15">
        <f ca="1">VLOOKUP($B33,[1]Overview!$A$4:$AK$35,16,0)</f>
        <v>2</v>
      </c>
      <c r="J33" s="48">
        <f ca="1">IFERROR(I33/H33,0)</f>
        <v>0.11764705882352941</v>
      </c>
      <c r="K33" s="49">
        <f ca="1">VLOOKUP($B33,[1]Overview!$A$4:$AK$35,20,0)+VLOOKUP($B33,[1]Overview!$A$4:$AK$35,25,0)</f>
        <v>11</v>
      </c>
      <c r="L33" s="48">
        <f ca="1">IFERROR(K33/H33,0)</f>
        <v>0.6470588235294118</v>
      </c>
    </row>
    <row r="34" spans="2:14" ht="13.5" customHeight="1" x14ac:dyDescent="0.35">
      <c r="B34" s="11" t="s">
        <v>5</v>
      </c>
      <c r="C34" s="10">
        <f>VLOOKUP($B34,[1]Overview!$A$4:$AK$35,2,0)</f>
        <v>505</v>
      </c>
      <c r="D34" s="10">
        <f ca="1">VLOOKUP($B34,[1]Overview!$A$4:$AK$35,3,0)</f>
        <v>376</v>
      </c>
      <c r="E34" s="46">
        <f ca="1">IFERROR(D34/C34,0)</f>
        <v>0.74455445544554455</v>
      </c>
      <c r="F34" s="10">
        <f ca="1">VLOOKUP($B34,[1]Overview!$A$4:$AK$35,7,0)+VLOOKUP($B34,[1]Overview!$A$4:$AK$35,12,0)</f>
        <v>95</v>
      </c>
      <c r="G34" s="46">
        <f ca="1">IFERROR(F34/C34,0)</f>
        <v>0.18811881188118812</v>
      </c>
      <c r="H34" s="10">
        <f>VLOOKUP($B34,[1]Overview!$A$4:$AK$35,15,0)</f>
        <v>36</v>
      </c>
      <c r="I34" s="10">
        <f ca="1">VLOOKUP($B34,[1]Overview!$A$4:$AK$35,16,0)</f>
        <v>13</v>
      </c>
      <c r="J34" s="46">
        <f ca="1">IFERROR(I34/H34,0)</f>
        <v>0.3611111111111111</v>
      </c>
      <c r="K34" s="47">
        <f ca="1">VLOOKUP($B34,[1]Overview!$A$4:$AK$35,20,0)+VLOOKUP($B34,[1]Overview!$A$4:$AK$35,25,0)</f>
        <v>19</v>
      </c>
      <c r="L34" s="46">
        <f ca="1">IFERROR(K34/H34,0)</f>
        <v>0.52777777777777779</v>
      </c>
    </row>
    <row r="35" spans="2:14" ht="13.5" customHeight="1" x14ac:dyDescent="0.35">
      <c r="B35" s="16" t="s">
        <v>4</v>
      </c>
      <c r="C35" s="15">
        <f>VLOOKUP($B35,[1]Overview!$A$4:$AK$35,2,0)</f>
        <v>971</v>
      </c>
      <c r="D35" s="15">
        <f ca="1">VLOOKUP($B35,[1]Overview!$A$4:$AK$35,3,0)</f>
        <v>861</v>
      </c>
      <c r="E35" s="48">
        <f ca="1">IFERROR(D35/C35,0)</f>
        <v>0.88671472708547894</v>
      </c>
      <c r="F35" s="15">
        <f ca="1">VLOOKUP($B35,[1]Overview!$A$4:$AK$35,7,0)+VLOOKUP($B35,[1]Overview!$A$4:$AK$35,12,0)</f>
        <v>110</v>
      </c>
      <c r="G35" s="48">
        <f ca="1">IFERROR(F35/C35,0)</f>
        <v>0.11328527291452112</v>
      </c>
      <c r="H35" s="15">
        <f>VLOOKUP($B35,[1]Overview!$A$4:$AK$35,15,0)</f>
        <v>58</v>
      </c>
      <c r="I35" s="15">
        <f ca="1">VLOOKUP($B35,[1]Overview!$A$4:$AK$35,16,0)</f>
        <v>45</v>
      </c>
      <c r="J35" s="48">
        <f ca="1">IFERROR(I35/H35,0)</f>
        <v>0.77586206896551724</v>
      </c>
      <c r="K35" s="49">
        <f ca="1">VLOOKUP($B35,[1]Overview!$A$4:$AK$35,20,0)+VLOOKUP($B35,[1]Overview!$A$4:$AK$35,25,0)</f>
        <v>13</v>
      </c>
      <c r="L35" s="48">
        <f ca="1">IFERROR(K35/H35,0)</f>
        <v>0.22413793103448276</v>
      </c>
    </row>
    <row r="36" spans="2:14" ht="13.5" customHeight="1" x14ac:dyDescent="0.35">
      <c r="B36" s="11" t="s">
        <v>3</v>
      </c>
      <c r="C36" s="10">
        <f>VLOOKUP($B36,[1]Overview!$A$4:$AK$35,2,0)</f>
        <v>667</v>
      </c>
      <c r="D36" s="10">
        <f ca="1">VLOOKUP($B36,[1]Overview!$A$4:$AK$35,3,0)</f>
        <v>455</v>
      </c>
      <c r="E36" s="46">
        <f ca="1">IFERROR(D36/C36,0)</f>
        <v>0.68215892053973015</v>
      </c>
      <c r="F36" s="10">
        <f ca="1">VLOOKUP($B36,[1]Overview!$A$4:$AK$35,7,0)+VLOOKUP($B36,[1]Overview!$A$4:$AK$35,12,0)</f>
        <v>154</v>
      </c>
      <c r="G36" s="46">
        <f ca="1">IFERROR(F36/C36,0)</f>
        <v>0.23088455772113944</v>
      </c>
      <c r="H36" s="10">
        <f>VLOOKUP($B36,[1]Overview!$A$4:$AK$35,15,0)</f>
        <v>36</v>
      </c>
      <c r="I36" s="10">
        <f ca="1">VLOOKUP($B36,[1]Overview!$A$4:$AK$35,16,0)</f>
        <v>11</v>
      </c>
      <c r="J36" s="46">
        <f ca="1">IFERROR(I36/H36,0)</f>
        <v>0.30555555555555558</v>
      </c>
      <c r="K36" s="47">
        <f ca="1">VLOOKUP($B36,[1]Overview!$A$4:$AK$35,20,0)+VLOOKUP($B36,[1]Overview!$A$4:$AK$35,25,0)</f>
        <v>23</v>
      </c>
      <c r="L36" s="46">
        <f ca="1">IFERROR(K36/H36,0)</f>
        <v>0.63888888888888884</v>
      </c>
    </row>
    <row r="37" spans="2:14" ht="13.5" customHeight="1" x14ac:dyDescent="0.35">
      <c r="B37" s="16" t="s">
        <v>2</v>
      </c>
      <c r="C37" s="15">
        <f>VLOOKUP($B37,[1]Overview!$A$4:$AK$35,2,0)</f>
        <v>560</v>
      </c>
      <c r="D37" s="15">
        <f ca="1">VLOOKUP($B37,[1]Overview!$A$4:$AK$35,3,0)</f>
        <v>217</v>
      </c>
      <c r="E37" s="48">
        <f ca="1">IFERROR(D37/C37,0)</f>
        <v>0.38750000000000001</v>
      </c>
      <c r="F37" s="15">
        <f ca="1">VLOOKUP($B37,[1]Overview!$A$4:$AK$35,7,0)+VLOOKUP($B37,[1]Overview!$A$4:$AK$35,12,0)</f>
        <v>34</v>
      </c>
      <c r="G37" s="48">
        <f ca="1">IFERROR(F37/C37,0)</f>
        <v>6.0714285714285714E-2</v>
      </c>
      <c r="H37" s="15">
        <f>VLOOKUP($B37,[1]Overview!$A$4:$AK$35,15,0)</f>
        <v>12</v>
      </c>
      <c r="I37" s="15">
        <f ca="1">VLOOKUP($B37,[1]Overview!$A$4:$AK$35,16,0)</f>
        <v>5</v>
      </c>
      <c r="J37" s="48">
        <f ca="1">IFERROR(I37/H37,0)</f>
        <v>0.41666666666666669</v>
      </c>
      <c r="K37" s="49">
        <f ca="1">VLOOKUP($B37,[1]Overview!$A$4:$AK$35,20,0)+VLOOKUP($B37,[1]Overview!$A$4:$AK$35,25,0)</f>
        <v>1</v>
      </c>
      <c r="L37" s="48">
        <f ca="1">IFERROR(K37/H37,0)</f>
        <v>8.3333333333333329E-2</v>
      </c>
    </row>
    <row r="38" spans="2:14" ht="13.5" customHeight="1" x14ac:dyDescent="0.35">
      <c r="B38" s="11" t="s">
        <v>1</v>
      </c>
      <c r="C38" s="10">
        <f>VLOOKUP($B38,[1]Overview!$A$4:$AK$35,2,0)</f>
        <v>739</v>
      </c>
      <c r="D38" s="10">
        <f ca="1">VLOOKUP($B38,[1]Overview!$A$4:$AK$35,3,0)</f>
        <v>201</v>
      </c>
      <c r="E38" s="46">
        <f ca="1">IFERROR(D38/C38,0)</f>
        <v>0.27198917456021648</v>
      </c>
      <c r="F38" s="10">
        <f ca="1">VLOOKUP($B38,[1]Overview!$A$4:$AK$35,7,0)+VLOOKUP($B38,[1]Overview!$A$4:$AK$35,12,0)</f>
        <v>285</v>
      </c>
      <c r="G38" s="46">
        <f ca="1">IFERROR(F38/C38,0)</f>
        <v>0.38565629228687415</v>
      </c>
      <c r="H38" s="10">
        <f>VLOOKUP($B38,[1]Overview!$A$4:$AK$35,15,0)</f>
        <v>29</v>
      </c>
      <c r="I38" s="10">
        <f ca="1">VLOOKUP($B38,[1]Overview!$A$4:$AK$35,16,0)</f>
        <v>9</v>
      </c>
      <c r="J38" s="46">
        <f ca="1">IFERROR(I38/H38,0)</f>
        <v>0.31034482758620691</v>
      </c>
      <c r="K38" s="47">
        <f ca="1">VLOOKUP($B38,[1]Overview!$A$4:$AK$35,20,0)+VLOOKUP($B38,[1]Overview!$A$4:$AK$35,25,0)</f>
        <v>11</v>
      </c>
      <c r="L38" s="46">
        <f ca="1">IFERROR(K38/H38,0)</f>
        <v>0.37931034482758619</v>
      </c>
    </row>
    <row r="39" spans="2:14" ht="13.5" customHeight="1" x14ac:dyDescent="0.35">
      <c r="B39" s="6" t="s">
        <v>0</v>
      </c>
      <c r="C39" s="5">
        <f>SUM(C7:C38)</f>
        <v>9819</v>
      </c>
      <c r="D39" s="5">
        <f ca="1">SUM(D7:D38)</f>
        <v>3470</v>
      </c>
      <c r="E39" s="2">
        <f ca="1">D39/C39</f>
        <v>0.35339647621957432</v>
      </c>
      <c r="F39" s="5">
        <f ca="1">SUM(F7:F38)</f>
        <v>3890</v>
      </c>
      <c r="G39" s="2">
        <f ca="1">F39/C39</f>
        <v>0.3961706894795804</v>
      </c>
      <c r="H39" s="5">
        <f>SUM(H7:H38)</f>
        <v>1661</v>
      </c>
      <c r="I39" s="5">
        <f ca="1">SUM(I7:I38)</f>
        <v>616</v>
      </c>
      <c r="J39" s="2">
        <f ca="1">I39/H39</f>
        <v>0.37086092715231789</v>
      </c>
      <c r="K39" s="5">
        <f ca="1">SUM(K7:K38)</f>
        <v>501</v>
      </c>
      <c r="L39" s="2">
        <f ca="1">K39/H39</f>
        <v>0.30162552679108973</v>
      </c>
    </row>
    <row r="41" spans="2:14" x14ac:dyDescent="0.35">
      <c r="G41" s="1">
        <f ca="1">MAX(G7:G38)</f>
        <v>1</v>
      </c>
    </row>
    <row r="42" spans="2:14" x14ac:dyDescent="0.35">
      <c r="F42">
        <f ca="1">AVERAGE(F7:F38)</f>
        <v>121.5625</v>
      </c>
      <c r="G42" s="1">
        <f ca="1">MIN(G7:G38)</f>
        <v>0</v>
      </c>
    </row>
    <row r="43" spans="2:14" x14ac:dyDescent="0.35">
      <c r="C43">
        <f>MAX(C7:C38)</f>
        <v>971</v>
      </c>
    </row>
    <row r="45" spans="2:14" x14ac:dyDescent="0.35">
      <c r="F45">
        <f ca="1">SUMIF(G7:G38, "&gt;.8", F7:F38)</f>
        <v>116</v>
      </c>
      <c r="G45">
        <f ca="1">COUNTIF(G7:G38, "&lt;.20")</f>
        <v>5</v>
      </c>
      <c r="L45" s="1">
        <f ca="1">MAX(L7:L38)</f>
        <v>1</v>
      </c>
    </row>
    <row r="46" spans="2:14" x14ac:dyDescent="0.35">
      <c r="N46">
        <f ca="1">SUMIF(L7:L38, "&lt;.2",K7:K38)</f>
        <v>82</v>
      </c>
    </row>
  </sheetData>
  <mergeCells count="10">
    <mergeCell ref="Q3:R3"/>
    <mergeCell ref="S3:T3"/>
    <mergeCell ref="I5:J5"/>
    <mergeCell ref="B3:K3"/>
    <mergeCell ref="B5:B6"/>
    <mergeCell ref="F5:G5"/>
    <mergeCell ref="C4:G4"/>
    <mergeCell ref="K5:L5"/>
    <mergeCell ref="H4:L4"/>
    <mergeCell ref="D5:E5"/>
  </mergeCells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"/>
  <sheetViews>
    <sheetView workbookViewId="0">
      <selection activeCell="G59" sqref="G59"/>
    </sheetView>
  </sheetViews>
  <sheetFormatPr defaultRowHeight="14.5" x14ac:dyDescent="0.35"/>
  <cols>
    <col min="2" max="4" customWidth="true" width="12.90625" collapsed="false"/>
  </cols>
  <sheetData>
    <row r="1" spans="2:4" ht="15" thickBot="1" x14ac:dyDescent="0.4"/>
    <row r="2" spans="2:4" ht="50.5" thickBot="1" x14ac:dyDescent="0.4">
      <c r="B2" s="60" t="s">
        <v>55</v>
      </c>
      <c r="C2" s="59" t="s">
        <v>54</v>
      </c>
      <c r="D2" s="59" t="s">
        <v>53</v>
      </c>
    </row>
    <row r="3" spans="2:4" ht="15" thickBot="1" x14ac:dyDescent="0.4">
      <c r="B3" s="58">
        <v>29940000</v>
      </c>
      <c r="C3" s="57">
        <v>6414800</v>
      </c>
      <c r="D3" s="31">
        <v>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"/>
  <sheetViews>
    <sheetView showGridLines="0" workbookViewId="0">
      <selection activeCell="G59" sqref="G59"/>
    </sheetView>
  </sheetViews>
  <sheetFormatPr defaultRowHeight="14.5" x14ac:dyDescent="0.35"/>
  <cols>
    <col min="2" max="5" customWidth="true" width="17.08984375" collapsed="false"/>
  </cols>
  <sheetData>
    <row r="2" spans="2:5" x14ac:dyDescent="0.35">
      <c r="B2" s="26" t="s">
        <v>61</v>
      </c>
      <c r="C2" s="26"/>
      <c r="D2" s="26"/>
      <c r="E2" s="26"/>
    </row>
    <row r="3" spans="2:5" ht="14.5" customHeight="1" x14ac:dyDescent="0.35">
      <c r="B3" s="68" t="s">
        <v>60</v>
      </c>
      <c r="C3" s="69"/>
      <c r="D3" s="69"/>
      <c r="E3" s="69"/>
    </row>
    <row r="4" spans="2:5" ht="56.5" customHeight="1" x14ac:dyDescent="0.35">
      <c r="B4" s="68" t="s">
        <v>60</v>
      </c>
      <c r="C4" s="67" t="s">
        <v>59</v>
      </c>
      <c r="D4" s="67" t="s">
        <v>58</v>
      </c>
      <c r="E4" s="67" t="s">
        <v>57</v>
      </c>
    </row>
    <row r="5" spans="2:5" x14ac:dyDescent="0.35">
      <c r="B5" s="16" t="s">
        <v>32</v>
      </c>
      <c r="C5" s="66">
        <f ca="1">VLOOKUP($B5,'[1]Percentage of funding'!$B$4:$J$35, 4,0)</f>
        <v>165800</v>
      </c>
      <c r="D5" s="66">
        <f>VLOOKUP($B5,'[1]Percentage of funding'!$B$4:$J$35, 9,0) * 1000000</f>
        <v>1220000</v>
      </c>
      <c r="E5" s="65">
        <f ca="1">C5/D5</f>
        <v>0.1359016393442623</v>
      </c>
    </row>
    <row r="6" spans="2:5" x14ac:dyDescent="0.35">
      <c r="B6" s="11" t="s">
        <v>31</v>
      </c>
      <c r="C6" s="64">
        <f ca="1">VLOOKUP($B6,'[1]Percentage of funding'!$B$4:$J$35, 4,0)</f>
        <v>85300</v>
      </c>
      <c r="D6" s="64">
        <f>VLOOKUP($B6,'[1]Percentage of funding'!$B$4:$J$35, 9,0) * 1000000</f>
        <v>790000</v>
      </c>
      <c r="E6" s="63">
        <f ca="1">C6/D6</f>
        <v>0.1079746835443038</v>
      </c>
    </row>
    <row r="7" spans="2:5" x14ac:dyDescent="0.35">
      <c r="B7" s="16" t="s">
        <v>30</v>
      </c>
      <c r="C7" s="66">
        <f ca="1">VLOOKUP($B7,'[1]Percentage of funding'!$B$4:$J$35, 4,0)</f>
        <v>217900</v>
      </c>
      <c r="D7" s="66">
        <f>VLOOKUP($B7,'[1]Percentage of funding'!$B$4:$J$35, 9,0) * 1000000</f>
        <v>530000</v>
      </c>
      <c r="E7" s="65">
        <f ca="1">C7/D7</f>
        <v>0.41113207547169811</v>
      </c>
    </row>
    <row r="8" spans="2:5" x14ac:dyDescent="0.35">
      <c r="B8" s="11" t="s">
        <v>29</v>
      </c>
      <c r="C8" s="64">
        <f ca="1">VLOOKUP($B8,'[1]Percentage of funding'!$B$4:$J$35, 4,0)</f>
        <v>190300</v>
      </c>
      <c r="D8" s="64">
        <f>VLOOKUP($B8,'[1]Percentage of funding'!$B$4:$J$35, 9,0) * 1000000</f>
        <v>730000</v>
      </c>
      <c r="E8" s="63">
        <f ca="1">C8/D8</f>
        <v>0.26068493150684929</v>
      </c>
    </row>
    <row r="9" spans="2:5" x14ac:dyDescent="0.35">
      <c r="B9" s="16" t="s">
        <v>28</v>
      </c>
      <c r="C9" s="66">
        <f ca="1">VLOOKUP($B9,'[1]Percentage of funding'!$B$4:$J$35, 4,0)</f>
        <v>47900</v>
      </c>
      <c r="D9" s="66">
        <f>VLOOKUP($B9,'[1]Percentage of funding'!$B$4:$J$35, 9,0) * 1000000</f>
        <v>180000</v>
      </c>
      <c r="E9" s="65">
        <f ca="1">C9/D9</f>
        <v>0.26611111111111113</v>
      </c>
    </row>
    <row r="10" spans="2:5" ht="28" x14ac:dyDescent="0.35">
      <c r="B10" s="11" t="s">
        <v>27</v>
      </c>
      <c r="C10" s="64">
        <f ca="1">VLOOKUP($B10,'[1]Percentage of funding'!$B$4:$J$35, 4,0)</f>
        <v>369600</v>
      </c>
      <c r="D10" s="64">
        <f>VLOOKUP($B10,'[1]Percentage of funding'!$B$4:$J$35, 9,0) * 1000000</f>
        <v>720000</v>
      </c>
      <c r="E10" s="63">
        <f ca="1">C10/D10</f>
        <v>0.51333333333333331</v>
      </c>
    </row>
    <row r="11" spans="2:5" x14ac:dyDescent="0.35">
      <c r="B11" s="16" t="s">
        <v>26</v>
      </c>
      <c r="C11" s="66">
        <f ca="1">VLOOKUP($B11,'[1]Percentage of funding'!$B$4:$J$35, 4,0)</f>
        <v>208300</v>
      </c>
      <c r="D11" s="66">
        <f>VLOOKUP($B11,'[1]Percentage of funding'!$B$4:$J$35, 9,0) * 1000000</f>
        <v>820000.00000000012</v>
      </c>
      <c r="E11" s="65">
        <f ca="1">C11/D11</f>
        <v>0.25402439024390239</v>
      </c>
    </row>
    <row r="12" spans="2:5" x14ac:dyDescent="0.35">
      <c r="B12" s="11" t="s">
        <v>25</v>
      </c>
      <c r="C12" s="64">
        <f ca="1">VLOOKUP($B12,'[1]Percentage of funding'!$B$4:$J$35, 4,0)</f>
        <v>255025</v>
      </c>
      <c r="D12" s="64">
        <f>VLOOKUP($B12,'[1]Percentage of funding'!$B$4:$J$35, 9,0) * 1000000</f>
        <v>740000</v>
      </c>
      <c r="E12" s="63">
        <f ca="1">C12/D12</f>
        <v>0.3446283783783784</v>
      </c>
    </row>
    <row r="13" spans="2:5" ht="28" x14ac:dyDescent="0.35">
      <c r="B13" s="16" t="s">
        <v>24</v>
      </c>
      <c r="C13" s="66">
        <f ca="1">VLOOKUP($B13,'[1]Percentage of funding'!$B$4:$J$35, 4,0)</f>
        <v>0</v>
      </c>
      <c r="D13" s="66">
        <f>VLOOKUP($B13,'[1]Percentage of funding'!$B$4:$J$35, 9,0) * 1000000</f>
        <v>510000</v>
      </c>
      <c r="E13" s="65">
        <f ca="1">C13/D13</f>
        <v>0</v>
      </c>
    </row>
    <row r="14" spans="2:5" x14ac:dyDescent="0.35">
      <c r="B14" s="11" t="s">
        <v>23</v>
      </c>
      <c r="C14" s="64">
        <f ca="1">VLOOKUP($B14,'[1]Percentage of funding'!$B$4:$J$35, 4,0)</f>
        <v>126100</v>
      </c>
      <c r="D14" s="64">
        <f>VLOOKUP($B14,'[1]Percentage of funding'!$B$4:$J$35, 9,0) * 1000000</f>
        <v>430000</v>
      </c>
      <c r="E14" s="63">
        <f ca="1">C14/D14</f>
        <v>0.29325581395348838</v>
      </c>
    </row>
    <row r="15" spans="2:5" x14ac:dyDescent="0.35">
      <c r="B15" s="16" t="s">
        <v>22</v>
      </c>
      <c r="C15" s="66">
        <f ca="1">VLOOKUP($B15,'[1]Percentage of funding'!$B$4:$J$35, 4,0)</f>
        <v>4000</v>
      </c>
      <c r="D15" s="66">
        <f>VLOOKUP($B15,'[1]Percentage of funding'!$B$4:$J$35, 9,0) * 1000000</f>
        <v>410000.00000000006</v>
      </c>
      <c r="E15" s="65">
        <f ca="1">C15/D15</f>
        <v>9.756097560975608E-3</v>
      </c>
    </row>
    <row r="16" spans="2:5" x14ac:dyDescent="0.35">
      <c r="B16" s="11" t="s">
        <v>21</v>
      </c>
      <c r="C16" s="64">
        <f ca="1">VLOOKUP($B16,'[1]Percentage of funding'!$B$4:$J$35, 4,0)</f>
        <v>478100</v>
      </c>
      <c r="D16" s="64">
        <f>VLOOKUP($B16,'[1]Percentage of funding'!$B$4:$J$35, 9,0) * 1000000</f>
        <v>3710000</v>
      </c>
      <c r="E16" s="63">
        <f ca="1">C16/D16</f>
        <v>0.1288679245283019</v>
      </c>
    </row>
    <row r="17" spans="2:5" x14ac:dyDescent="0.35">
      <c r="B17" s="16" t="s">
        <v>20</v>
      </c>
      <c r="C17" s="66">
        <f ca="1">VLOOKUP($B17,'[1]Percentage of funding'!$B$4:$J$35, 4,0)</f>
        <v>183100</v>
      </c>
      <c r="D17" s="66">
        <f>VLOOKUP($B17,'[1]Percentage of funding'!$B$4:$J$35, 9,0) * 1000000</f>
        <v>510000</v>
      </c>
      <c r="E17" s="65">
        <f ca="1">C17/D17</f>
        <v>0.35901960784313725</v>
      </c>
    </row>
    <row r="18" spans="2:5" x14ac:dyDescent="0.35">
      <c r="B18" s="11" t="s">
        <v>19</v>
      </c>
      <c r="C18" s="64">
        <f ca="1">VLOOKUP($B18,'[1]Percentage of funding'!$B$4:$J$35, 4,0)</f>
        <v>598600</v>
      </c>
      <c r="D18" s="64">
        <f>VLOOKUP($B18,'[1]Percentage of funding'!$B$4:$J$35, 9,0) * 1000000</f>
        <v>1430000</v>
      </c>
      <c r="E18" s="63">
        <f ca="1">C18/D18</f>
        <v>0.41860139860139861</v>
      </c>
    </row>
    <row r="19" spans="2:5" x14ac:dyDescent="0.35">
      <c r="B19" s="16" t="s">
        <v>18</v>
      </c>
      <c r="C19" s="66">
        <f ca="1">VLOOKUP($B19,'[1]Percentage of funding'!$B$4:$J$35, 4,0)</f>
        <v>528075</v>
      </c>
      <c r="D19" s="66">
        <f>VLOOKUP($B19,'[1]Percentage of funding'!$B$4:$J$35, 9,0) * 1000000</f>
        <v>5330000</v>
      </c>
      <c r="E19" s="65">
        <f ca="1">C19/D19</f>
        <v>9.9075984990619134E-2</v>
      </c>
    </row>
    <row r="20" spans="2:5" x14ac:dyDescent="0.35">
      <c r="B20" s="11" t="s">
        <v>17</v>
      </c>
      <c r="C20" s="64">
        <f ca="1">VLOOKUP($B20,'[1]Percentage of funding'!$B$4:$J$35, 4,0)</f>
        <v>223900</v>
      </c>
      <c r="D20" s="64">
        <f>VLOOKUP($B20,'[1]Percentage of funding'!$B$4:$J$35, 9,0) * 1000000</f>
        <v>830000</v>
      </c>
      <c r="E20" s="63">
        <f ca="1">C20/D20</f>
        <v>0.2697590361445783</v>
      </c>
    </row>
    <row r="21" spans="2:5" x14ac:dyDescent="0.35">
      <c r="B21" s="16" t="s">
        <v>16</v>
      </c>
      <c r="C21" s="66">
        <f ca="1">VLOOKUP($B21,'[1]Percentage of funding'!$B$4:$J$35, 4,0)</f>
        <v>105700</v>
      </c>
      <c r="D21" s="66">
        <f>VLOOKUP($B21,'[1]Percentage of funding'!$B$4:$J$35, 9,0) * 1000000</f>
        <v>310000</v>
      </c>
      <c r="E21" s="65">
        <f ca="1">C21/D21</f>
        <v>0.34096774193548385</v>
      </c>
    </row>
    <row r="22" spans="2:5" x14ac:dyDescent="0.35">
      <c r="B22" s="11" t="s">
        <v>15</v>
      </c>
      <c r="C22" s="64">
        <f ca="1">VLOOKUP($B22,'[1]Percentage of funding'!$B$4:$J$35, 4,0)</f>
        <v>46600</v>
      </c>
      <c r="D22" s="64">
        <f>VLOOKUP($B22,'[1]Percentage of funding'!$B$4:$J$35, 9,0) * 1000000</f>
        <v>290000.00000000006</v>
      </c>
      <c r="E22" s="63">
        <f ca="1">C22/D22</f>
        <v>0.16068965517241376</v>
      </c>
    </row>
    <row r="23" spans="2:5" x14ac:dyDescent="0.35">
      <c r="B23" s="16" t="s">
        <v>14</v>
      </c>
      <c r="C23" s="66">
        <f ca="1">VLOOKUP($B23,'[1]Percentage of funding'!$B$4:$J$35, 4,0)</f>
        <v>101400</v>
      </c>
      <c r="D23" s="66">
        <f>VLOOKUP($B23,'[1]Percentage of funding'!$B$4:$J$35, 9,0) * 1000000</f>
        <v>240000</v>
      </c>
      <c r="E23" s="65">
        <f ca="1">C23/D23</f>
        <v>0.42249999999999999</v>
      </c>
    </row>
    <row r="24" spans="2:5" ht="28" x14ac:dyDescent="0.35">
      <c r="B24" s="11" t="s">
        <v>13</v>
      </c>
      <c r="C24" s="64">
        <f ca="1">VLOOKUP($B24,'[1]Percentage of funding'!$B$4:$J$35, 4,0)</f>
        <v>35000</v>
      </c>
      <c r="D24" s="64">
        <f>VLOOKUP($B24,'[1]Percentage of funding'!$B$4:$J$35, 9,0) * 1000000</f>
        <v>40000</v>
      </c>
      <c r="E24" s="63">
        <f ca="1">C24/D24</f>
        <v>0.875</v>
      </c>
    </row>
    <row r="25" spans="2:5" x14ac:dyDescent="0.35">
      <c r="B25" s="16" t="s">
        <v>12</v>
      </c>
      <c r="C25" s="66">
        <f ca="1">VLOOKUP($B25,'[1]Percentage of funding'!$B$4:$J$35, 4,0)</f>
        <v>148700</v>
      </c>
      <c r="D25" s="66">
        <f>VLOOKUP($B25,'[1]Percentage of funding'!$B$4:$J$35, 9,0) * 1000000</f>
        <v>650000</v>
      </c>
      <c r="E25" s="65">
        <f ca="1">C25/D25</f>
        <v>0.22876923076923078</v>
      </c>
    </row>
    <row r="26" spans="2:5" x14ac:dyDescent="0.35">
      <c r="B26" s="11" t="s">
        <v>11</v>
      </c>
      <c r="C26" s="64">
        <f ca="1">VLOOKUP($B26,'[1]Percentage of funding'!$B$4:$J$35, 4,0)</f>
        <v>439100</v>
      </c>
      <c r="D26" s="64">
        <f>VLOOKUP($B26,'[1]Percentage of funding'!$B$4:$J$35, 9,0) * 1000000</f>
        <v>1580000</v>
      </c>
      <c r="E26" s="63">
        <f ca="1">C26/D26</f>
        <v>0.2779113924050633</v>
      </c>
    </row>
    <row r="27" spans="2:5" x14ac:dyDescent="0.35">
      <c r="B27" s="16" t="s">
        <v>10</v>
      </c>
      <c r="C27" s="66">
        <f ca="1">VLOOKUP($B27,'[1]Percentage of funding'!$B$4:$J$35, 4,0)</f>
        <v>14700</v>
      </c>
      <c r="D27" s="66">
        <f>VLOOKUP($B27,'[1]Percentage of funding'!$B$4:$J$35, 9,0) * 1000000</f>
        <v>90000</v>
      </c>
      <c r="E27" s="65">
        <f ca="1">C27/D27</f>
        <v>0.16333333333333333</v>
      </c>
    </row>
    <row r="28" spans="2:5" x14ac:dyDescent="0.35">
      <c r="B28" s="11" t="s">
        <v>9</v>
      </c>
      <c r="C28" s="64">
        <f ca="1">VLOOKUP($B28,'[1]Percentage of funding'!$B$4:$J$35, 4,0)</f>
        <v>406200</v>
      </c>
      <c r="D28" s="64">
        <f>VLOOKUP($B28,'[1]Percentage of funding'!$B$4:$J$35, 9,0) * 1000000</f>
        <v>900000</v>
      </c>
      <c r="E28" s="63">
        <f ca="1">C28/D28</f>
        <v>0.45133333333333331</v>
      </c>
    </row>
    <row r="29" spans="2:5" x14ac:dyDescent="0.35">
      <c r="B29" s="16" t="s">
        <v>8</v>
      </c>
      <c r="C29" s="66">
        <f ca="1">VLOOKUP($B29,'[1]Percentage of funding'!$B$4:$J$35, 4,0)</f>
        <v>258300</v>
      </c>
      <c r="D29" s="66">
        <f>VLOOKUP($B29,'[1]Percentage of funding'!$B$4:$J$35, 9,0) * 1000000</f>
        <v>1190000</v>
      </c>
      <c r="E29" s="65">
        <f ca="1">C29/D29</f>
        <v>0.21705882352941178</v>
      </c>
    </row>
    <row r="30" spans="2:5" x14ac:dyDescent="0.35">
      <c r="B30" s="11" t="s">
        <v>7</v>
      </c>
      <c r="C30" s="64">
        <f ca="1">VLOOKUP($B30,'[1]Percentage of funding'!$B$4:$J$35, 4,0)</f>
        <v>146400</v>
      </c>
      <c r="D30" s="64">
        <f>VLOOKUP($B30,'[1]Percentage of funding'!$B$4:$J$35, 9,0) * 1000000</f>
        <v>570000.00000000012</v>
      </c>
      <c r="E30" s="63">
        <f ca="1">C30/D30</f>
        <v>0.25684210526315782</v>
      </c>
    </row>
    <row r="31" spans="2:5" x14ac:dyDescent="0.35">
      <c r="B31" s="16" t="s">
        <v>6</v>
      </c>
      <c r="C31" s="66">
        <f ca="1">VLOOKUP($B31,'[1]Percentage of funding'!$B$4:$J$35, 4,0)</f>
        <v>25900</v>
      </c>
      <c r="D31" s="66">
        <f>VLOOKUP($B31,'[1]Percentage of funding'!$B$4:$J$35, 9,0) * 1000000</f>
        <v>90000</v>
      </c>
      <c r="E31" s="65">
        <f ca="1">C31/D31</f>
        <v>0.2877777777777778</v>
      </c>
    </row>
    <row r="32" spans="2:5" x14ac:dyDescent="0.35">
      <c r="B32" s="11" t="s">
        <v>5</v>
      </c>
      <c r="C32" s="64">
        <f ca="1">VLOOKUP($B32,'[1]Percentage of funding'!$B$4:$J$35, 4,0)</f>
        <v>205150</v>
      </c>
      <c r="D32" s="64">
        <f>VLOOKUP($B32,'[1]Percentage of funding'!$B$4:$J$35, 9,0) * 1000000</f>
        <v>1050000</v>
      </c>
      <c r="E32" s="63">
        <f ca="1">C32/D32</f>
        <v>0.19538095238095238</v>
      </c>
    </row>
    <row r="33" spans="2:5" x14ac:dyDescent="0.35">
      <c r="B33" s="16" t="s">
        <v>4</v>
      </c>
      <c r="C33" s="66">
        <f ca="1">VLOOKUP($B33,'[1]Percentage of funding'!$B$4:$J$35, 4,0)</f>
        <v>220750</v>
      </c>
      <c r="D33" s="66">
        <f>VLOOKUP($B33,'[1]Percentage of funding'!$B$4:$J$35, 9,0) * 1000000</f>
        <v>1870000</v>
      </c>
      <c r="E33" s="65">
        <f ca="1">C33/D33</f>
        <v>0.11804812834224598</v>
      </c>
    </row>
    <row r="34" spans="2:5" x14ac:dyDescent="0.35">
      <c r="B34" s="11" t="s">
        <v>3</v>
      </c>
      <c r="C34" s="64">
        <f ca="1">VLOOKUP($B34,'[1]Percentage of funding'!$B$4:$J$35, 4,0)</f>
        <v>218775</v>
      </c>
      <c r="D34" s="64">
        <f>VLOOKUP($B34,'[1]Percentage of funding'!$B$4:$J$35, 9,0) * 1000000</f>
        <v>1130000</v>
      </c>
      <c r="E34" s="63">
        <f ca="1">C34/D34</f>
        <v>0.19360619469026549</v>
      </c>
    </row>
    <row r="35" spans="2:5" ht="28" x14ac:dyDescent="0.35">
      <c r="B35" s="16" t="s">
        <v>2</v>
      </c>
      <c r="C35" s="66">
        <f ca="1">VLOOKUP($B35,'[1]Percentage of funding'!$B$4:$J$35, 4,0)</f>
        <v>61325</v>
      </c>
      <c r="D35" s="66">
        <f>VLOOKUP($B35,'[1]Percentage of funding'!$B$4:$J$35, 9,0) * 1000000</f>
        <v>580000</v>
      </c>
      <c r="E35" s="65">
        <f ca="1">C35/D35</f>
        <v>0.10573275862068965</v>
      </c>
    </row>
    <row r="36" spans="2:5" x14ac:dyDescent="0.35">
      <c r="B36" s="11" t="s">
        <v>1</v>
      </c>
      <c r="C36" s="64">
        <f ca="1">VLOOKUP($B36,'[1]Percentage of funding'!$B$4:$J$35, 4,0)</f>
        <v>298800</v>
      </c>
      <c r="D36" s="64">
        <f>VLOOKUP($B36,'[1]Percentage of funding'!$B$4:$J$35, 9,0) * 1000000</f>
        <v>980000</v>
      </c>
      <c r="E36" s="63">
        <f ca="1">C36/D36</f>
        <v>0.30489795918367346</v>
      </c>
    </row>
    <row r="37" spans="2:5" x14ac:dyDescent="0.35">
      <c r="B37" s="6" t="s">
        <v>56</v>
      </c>
      <c r="C37" s="62">
        <f ca="1">SUM(C5:C36)</f>
        <v>6414800</v>
      </c>
      <c r="D37" s="62">
        <f>SUM(D5:D36)</f>
        <v>30450000</v>
      </c>
      <c r="E37" s="2">
        <f ca="1">C37/D37</f>
        <v>0.21066666666666667</v>
      </c>
    </row>
    <row r="41" spans="2:5" x14ac:dyDescent="0.35">
      <c r="C41" s="61">
        <f ca="1">AVERAGE(C5:C36)</f>
        <v>200462.5</v>
      </c>
      <c r="E41" s="1">
        <f ca="1">MEDIAN(E5:E36)</f>
        <v>0.25876351838500355</v>
      </c>
    </row>
    <row r="42" spans="2:5" x14ac:dyDescent="0.35">
      <c r="C42" s="61">
        <f ca="1">MEDIAN(C5:C36)</f>
        <v>186700</v>
      </c>
      <c r="E42" s="1">
        <f ca="1">MIN(E5:E36)</f>
        <v>0</v>
      </c>
    </row>
  </sheetData>
  <autoFilter ref="B4:E37"/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2"/>
  <sheetViews>
    <sheetView showGridLines="0" workbookViewId="0">
      <selection activeCell="G59" sqref="G59"/>
    </sheetView>
  </sheetViews>
  <sheetFormatPr defaultRowHeight="14.5" x14ac:dyDescent="0.35"/>
  <cols>
    <col min="2" max="2" customWidth="true" width="22.453125" collapsed="false"/>
    <col min="3" max="3" customWidth="true" width="11.90625" collapsed="false"/>
    <col min="4" max="4" customWidth="true" width="15.54296875" collapsed="false"/>
    <col min="5" max="5" customWidth="true" width="12.81640625" collapsed="false"/>
    <col min="6" max="6" customWidth="true" style="70" width="16.26953125" collapsed="false"/>
  </cols>
  <sheetData>
    <row r="3" spans="2:6" x14ac:dyDescent="0.35">
      <c r="B3" s="26" t="s">
        <v>66</v>
      </c>
      <c r="C3" s="26"/>
      <c r="D3" s="26"/>
      <c r="E3" s="26"/>
    </row>
    <row r="4" spans="2:6" x14ac:dyDescent="0.35">
      <c r="B4" s="56"/>
      <c r="C4" s="55" t="s">
        <v>65</v>
      </c>
      <c r="D4" s="55"/>
      <c r="E4" s="55" t="s">
        <v>64</v>
      </c>
      <c r="F4" s="55"/>
    </row>
    <row r="5" spans="2:6" ht="14.5" customHeight="1" x14ac:dyDescent="0.35">
      <c r="B5" s="25" t="s">
        <v>40</v>
      </c>
      <c r="C5" s="52" t="s">
        <v>63</v>
      </c>
      <c r="D5" s="52"/>
      <c r="E5" s="52" t="s">
        <v>51</v>
      </c>
      <c r="F5" s="52"/>
    </row>
    <row r="6" spans="2:6" x14ac:dyDescent="0.35">
      <c r="B6" s="20"/>
      <c r="C6" s="19" t="s">
        <v>34</v>
      </c>
      <c r="D6" s="17" t="s">
        <v>62</v>
      </c>
      <c r="E6" s="19" t="s">
        <v>34</v>
      </c>
      <c r="F6" s="76" t="s">
        <v>33</v>
      </c>
    </row>
    <row r="7" spans="2:6" ht="21" customHeight="1" x14ac:dyDescent="0.35">
      <c r="B7" s="16" t="s">
        <v>32</v>
      </c>
      <c r="C7" s="15">
        <f ca="1">VLOOKUP($B7,[1]Overview!$A$4:$AA$35,7,0)+VLOOKUP($B7,[1]Overview!$A$4:$AA$35,20,0)</f>
        <v>31</v>
      </c>
      <c r="D7" s="73">
        <f ca="1">VLOOKUP($B7,[1]Overview!$A$4:$AA$35,8,0)+VLOOKUP($B7,[1]Overview!$A$4:$AA$35,9,0)+VLOOKUP($B7,[1]Overview!$A$4:$AA$35,21,0)+VLOOKUP($B7,[1]Overview!$A$4:$AA$35,22,0)</f>
        <v>72000</v>
      </c>
      <c r="E7" s="15">
        <f ca="1">VLOOKUP($B7,[1]Overview!$A$4:$AA$35,12,0)+VLOOKUP($B7,[1]Overview!$A$4:$AA$35,25,0)</f>
        <v>57</v>
      </c>
      <c r="F7" s="73">
        <f ca="1">VLOOKUP($B7,[1]Overview!$A$4:$AA$35,13,0)+VLOOKUP($B7,[1]Overview!$A$4:$AA$35,14,0)+VLOOKUP($B7,[1]Overview!$A$4:$AA$35,26,0)+VLOOKUP($B7,[1]Overview!$A$4:$AA$35,27,0)</f>
        <v>93800</v>
      </c>
    </row>
    <row r="8" spans="2:6" ht="21" customHeight="1" x14ac:dyDescent="0.35">
      <c r="B8" s="11" t="s">
        <v>31</v>
      </c>
      <c r="C8" s="10">
        <f ca="1">VLOOKUP($B8,[1]Overview!$A$4:$AA$35,7,0)+VLOOKUP($B8,[1]Overview!$A$4:$AA$35,20,0)</f>
        <v>15</v>
      </c>
      <c r="D8" s="72">
        <f ca="1">VLOOKUP($B8,[1]Overview!$A$4:$AA$35,8,0)+VLOOKUP($B8,[1]Overview!$A$4:$AA$35,9,0)+VLOOKUP($B8,[1]Overview!$A$4:$AA$35,21,0)+VLOOKUP($B8,[1]Overview!$A$4:$AA$35,22,0)</f>
        <v>30000</v>
      </c>
      <c r="E8" s="47">
        <f ca="1">VLOOKUP($B8,[1]Overview!$A$4:$AA$35,12,0)+VLOOKUP($B8,[1]Overview!$A$4:$AA$35,25,0)</f>
        <v>35</v>
      </c>
      <c r="F8" s="72">
        <f ca="1">VLOOKUP($B8,[1]Overview!$A$4:$AA$35,13,0)+VLOOKUP($B8,[1]Overview!$A$4:$AA$35,14,0)+VLOOKUP($B8,[1]Overview!$A$4:$AA$35,26,0)+VLOOKUP($B8,[1]Overview!$A$4:$AA$35,27,0)</f>
        <v>55300</v>
      </c>
    </row>
    <row r="9" spans="2:6" ht="21" customHeight="1" x14ac:dyDescent="0.35">
      <c r="B9" s="16" t="s">
        <v>30</v>
      </c>
      <c r="C9" s="15">
        <f ca="1">VLOOKUP($B9,[1]Overview!$A$4:$AA$35,7,0)+VLOOKUP($B9,[1]Overview!$A$4:$AA$35,20,0)</f>
        <v>48</v>
      </c>
      <c r="D9" s="73">
        <f ca="1">VLOOKUP($B9,[1]Overview!$A$4:$AA$35,8,0)+VLOOKUP($B9,[1]Overview!$A$4:$AA$35,9,0)+VLOOKUP($B9,[1]Overview!$A$4:$AA$35,21,0)+VLOOKUP($B9,[1]Overview!$A$4:$AA$35,22,0)</f>
        <v>94000</v>
      </c>
      <c r="E9" s="49">
        <f ca="1">VLOOKUP($B9,[1]Overview!$A$4:$AA$35,12,0)+VLOOKUP($B9,[1]Overview!$A$4:$AA$35,25,0)</f>
        <v>92</v>
      </c>
      <c r="F9" s="73">
        <f ca="1">VLOOKUP($B9,[1]Overview!$A$4:$AA$35,13,0)+VLOOKUP($B9,[1]Overview!$A$4:$AA$35,14,0)+VLOOKUP($B9,[1]Overview!$A$4:$AA$35,26,0)+VLOOKUP($B9,[1]Overview!$A$4:$AA$35,27,0)</f>
        <v>123900</v>
      </c>
    </row>
    <row r="10" spans="2:6" ht="21" customHeight="1" x14ac:dyDescent="0.35">
      <c r="B10" s="11" t="s">
        <v>29</v>
      </c>
      <c r="C10" s="10">
        <f ca="1">VLOOKUP($B10,[1]Overview!$A$4:$AA$35,7,0)+VLOOKUP($B10,[1]Overview!$A$4:$AA$35,20,0)</f>
        <v>22</v>
      </c>
      <c r="D10" s="72">
        <f ca="1">VLOOKUP($B10,[1]Overview!$A$4:$AA$35,8,0)+VLOOKUP($B10,[1]Overview!$A$4:$AA$35,9,0)+VLOOKUP($B10,[1]Overview!$A$4:$AA$35,21,0)+VLOOKUP($B10,[1]Overview!$A$4:$AA$35,22,0)</f>
        <v>44000</v>
      </c>
      <c r="E10" s="47">
        <f ca="1">VLOOKUP($B10,[1]Overview!$A$4:$AA$35,12,0)+VLOOKUP($B10,[1]Overview!$A$4:$AA$35,25,0)</f>
        <v>98</v>
      </c>
      <c r="F10" s="72">
        <f ca="1">VLOOKUP($B10,[1]Overview!$A$4:$AA$35,13,0)+VLOOKUP($B10,[1]Overview!$A$4:$AA$35,14,0)+VLOOKUP($B10,[1]Overview!$A$4:$AA$35,26,0)+VLOOKUP($B10,[1]Overview!$A$4:$AA$35,27,0)</f>
        <v>146300</v>
      </c>
    </row>
    <row r="11" spans="2:6" ht="21" customHeight="1" x14ac:dyDescent="0.35">
      <c r="B11" s="16" t="s">
        <v>28</v>
      </c>
      <c r="C11" s="15">
        <f ca="1">VLOOKUP($B11,[1]Overview!$A$4:$AA$35,7,0)+VLOOKUP($B11,[1]Overview!$A$4:$AA$35,20,0)</f>
        <v>18</v>
      </c>
      <c r="D11" s="73">
        <f ca="1">VLOOKUP($B11,[1]Overview!$A$4:$AA$35,8,0)+VLOOKUP($B11,[1]Overview!$A$4:$AA$35,9,0)+VLOOKUP($B11,[1]Overview!$A$4:$AA$35,21,0)+VLOOKUP($B11,[1]Overview!$A$4:$AA$35,22,0)</f>
        <v>36000</v>
      </c>
      <c r="E11" s="49">
        <f ca="1">VLOOKUP($B11,[1]Overview!$A$4:$AA$35,12,0)+VLOOKUP($B11,[1]Overview!$A$4:$AA$35,25,0)</f>
        <v>8</v>
      </c>
      <c r="F11" s="73">
        <f ca="1">VLOOKUP($B11,[1]Overview!$A$4:$AA$35,13,0)+VLOOKUP($B11,[1]Overview!$A$4:$AA$35,14,0)+VLOOKUP($B11,[1]Overview!$A$4:$AA$35,26,0)+VLOOKUP($B11,[1]Overview!$A$4:$AA$35,27,0)</f>
        <v>11900</v>
      </c>
    </row>
    <row r="12" spans="2:6" ht="21" customHeight="1" x14ac:dyDescent="0.35">
      <c r="B12" s="11" t="s">
        <v>27</v>
      </c>
      <c r="C12" s="10">
        <f ca="1">VLOOKUP($B12,[1]Overview!$A$4:$AA$35,7,0)+VLOOKUP($B12,[1]Overview!$A$4:$AA$35,20,0)</f>
        <v>49</v>
      </c>
      <c r="D12" s="72">
        <f ca="1">VLOOKUP($B12,[1]Overview!$A$4:$AA$35,8,0)+VLOOKUP($B12,[1]Overview!$A$4:$AA$35,9,0)+VLOOKUP($B12,[1]Overview!$A$4:$AA$35,21,0)+VLOOKUP($B12,[1]Overview!$A$4:$AA$35,22,0)</f>
        <v>98000</v>
      </c>
      <c r="E12" s="47">
        <f ca="1">VLOOKUP($B12,[1]Overview!$A$4:$AA$35,12,0)+VLOOKUP($B12,[1]Overview!$A$4:$AA$35,25,0)</f>
        <v>185</v>
      </c>
      <c r="F12" s="72">
        <f ca="1">VLOOKUP($B12,[1]Overview!$A$4:$AA$35,13,0)+VLOOKUP($B12,[1]Overview!$A$4:$AA$35,14,0)+VLOOKUP($B12,[1]Overview!$A$4:$AA$35,26,0)+VLOOKUP($B12,[1]Overview!$A$4:$AA$35,27,0)</f>
        <v>271600</v>
      </c>
    </row>
    <row r="13" spans="2:6" ht="21" customHeight="1" x14ac:dyDescent="0.35">
      <c r="B13" s="16" t="s">
        <v>26</v>
      </c>
      <c r="C13" s="15">
        <f ca="1">VLOOKUP($B13,[1]Overview!$A$4:$AA$35,7,0)+VLOOKUP($B13,[1]Overview!$A$4:$AA$35,20,0)</f>
        <v>47</v>
      </c>
      <c r="D13" s="73">
        <f ca="1">VLOOKUP($B13,[1]Overview!$A$4:$AA$35,8,0)+VLOOKUP($B13,[1]Overview!$A$4:$AA$35,9,0)+VLOOKUP($B13,[1]Overview!$A$4:$AA$35,21,0)+VLOOKUP($B13,[1]Overview!$A$4:$AA$35,22,0)</f>
        <v>96400</v>
      </c>
      <c r="E13" s="49">
        <f ca="1">VLOOKUP($B13,[1]Overview!$A$4:$AA$35,12,0)+VLOOKUP($B13,[1]Overview!$A$4:$AA$35,25,0)</f>
        <v>70</v>
      </c>
      <c r="F13" s="73">
        <f ca="1">VLOOKUP($B13,[1]Overview!$A$4:$AA$35,13,0)+VLOOKUP($B13,[1]Overview!$A$4:$AA$35,14,0)+VLOOKUP($B13,[1]Overview!$A$4:$AA$35,26,0)+VLOOKUP($B13,[1]Overview!$A$4:$AA$35,27,0)</f>
        <v>111900</v>
      </c>
    </row>
    <row r="14" spans="2:6" ht="21" customHeight="1" x14ac:dyDescent="0.35">
      <c r="B14" s="11" t="s">
        <v>25</v>
      </c>
      <c r="C14" s="10">
        <f ca="1">VLOOKUP($B14,[1]Overview!$A$4:$AA$35,7,0)+VLOOKUP($B14,[1]Overview!$A$4:$AA$35,20,0)</f>
        <v>166</v>
      </c>
      <c r="D14" s="72">
        <f ca="1">VLOOKUP($B14,[1]Overview!$A$4:$AA$35,8,0)+VLOOKUP($B14,[1]Overview!$A$4:$AA$35,9,0)+VLOOKUP($B14,[1]Overview!$A$4:$AA$35,21,0)+VLOOKUP($B14,[1]Overview!$A$4:$AA$35,22,0)</f>
        <v>138000</v>
      </c>
      <c r="E14" s="47">
        <f ca="1">VLOOKUP($B14,[1]Overview!$A$4:$AA$35,12,0)+VLOOKUP($B14,[1]Overview!$A$4:$AA$35,25,0)</f>
        <v>75</v>
      </c>
      <c r="F14" s="72">
        <f ca="1">VLOOKUP($B14,[1]Overview!$A$4:$AA$35,13,0)+VLOOKUP($B14,[1]Overview!$A$4:$AA$35,14,0)+VLOOKUP($B14,[1]Overview!$A$4:$AA$35,26,0)+VLOOKUP($B14,[1]Overview!$A$4:$AA$35,27,0)</f>
        <v>117025</v>
      </c>
    </row>
    <row r="15" spans="2:6" ht="21" customHeight="1" x14ac:dyDescent="0.35">
      <c r="B15" s="16" t="s">
        <v>24</v>
      </c>
      <c r="C15" s="15">
        <f ca="1">VLOOKUP($B15,[1]Overview!$A$4:$AA$35,7,0)+VLOOKUP($B15,[1]Overview!$A$4:$AA$35,20,0)</f>
        <v>0</v>
      </c>
      <c r="D15" s="73">
        <f ca="1">VLOOKUP($B15,[1]Overview!$A$4:$AA$35,8,0)+VLOOKUP($B15,[1]Overview!$A$4:$AA$35,9,0)+VLOOKUP($B15,[1]Overview!$A$4:$AA$35,21,0)+VLOOKUP($B15,[1]Overview!$A$4:$AA$35,22,0)</f>
        <v>0</v>
      </c>
      <c r="E15" s="49">
        <f ca="1">VLOOKUP($B15,[1]Overview!$A$4:$AA$35,12,0)+VLOOKUP($B15,[1]Overview!$A$4:$AA$35,25,0)</f>
        <v>0</v>
      </c>
      <c r="F15" s="73">
        <f ca="1">VLOOKUP($B15,[1]Overview!$A$4:$AA$35,13,0)+VLOOKUP($B15,[1]Overview!$A$4:$AA$35,14,0)+VLOOKUP($B15,[1]Overview!$A$4:$AA$35,26,0)+VLOOKUP($B15,[1]Overview!$A$4:$AA$35,27,0)</f>
        <v>0</v>
      </c>
    </row>
    <row r="16" spans="2:6" ht="21" customHeight="1" x14ac:dyDescent="0.35">
      <c r="B16" s="11" t="s">
        <v>23</v>
      </c>
      <c r="C16" s="10">
        <f ca="1">VLOOKUP($B16,[1]Overview!$A$4:$AA$35,7,0)+VLOOKUP($B16,[1]Overview!$A$4:$AA$35,20,0)</f>
        <v>13</v>
      </c>
      <c r="D16" s="72">
        <f ca="1">VLOOKUP($B16,[1]Overview!$A$4:$AA$35,8,0)+VLOOKUP($B16,[1]Overview!$A$4:$AA$35,9,0)+VLOOKUP($B16,[1]Overview!$A$4:$AA$35,21,0)+VLOOKUP($B16,[1]Overview!$A$4:$AA$35,22,0)</f>
        <v>26000</v>
      </c>
      <c r="E16" s="47">
        <f ca="1">VLOOKUP($B16,[1]Overview!$A$4:$AA$35,12,0)+VLOOKUP($B16,[1]Overview!$A$4:$AA$35,25,0)</f>
        <v>67</v>
      </c>
      <c r="F16" s="72">
        <f ca="1">VLOOKUP($B16,[1]Overview!$A$4:$AA$35,13,0)+VLOOKUP($B16,[1]Overview!$A$4:$AA$35,14,0)+VLOOKUP($B16,[1]Overview!$A$4:$AA$35,26,0)+VLOOKUP($B16,[1]Overview!$A$4:$AA$35,27,0)</f>
        <v>100100</v>
      </c>
    </row>
    <row r="17" spans="2:6" ht="21" customHeight="1" x14ac:dyDescent="0.35">
      <c r="B17" s="16" t="s">
        <v>22</v>
      </c>
      <c r="C17" s="15">
        <f ca="1">VLOOKUP($B17,[1]Overview!$A$4:$AA$35,7,0)+VLOOKUP($B17,[1]Overview!$A$4:$AA$35,20,0)</f>
        <v>2</v>
      </c>
      <c r="D17" s="73">
        <f ca="1">VLOOKUP($B17,[1]Overview!$A$4:$AA$35,8,0)+VLOOKUP($B17,[1]Overview!$A$4:$AA$35,9,0)+VLOOKUP($B17,[1]Overview!$A$4:$AA$35,21,0)+VLOOKUP($B17,[1]Overview!$A$4:$AA$35,22,0)</f>
        <v>4000</v>
      </c>
      <c r="E17" s="49">
        <f ca="1">VLOOKUP($B17,[1]Overview!$A$4:$AA$35,12,0)+VLOOKUP($B17,[1]Overview!$A$4:$AA$35,25,0)</f>
        <v>0</v>
      </c>
      <c r="F17" s="73">
        <f ca="1">VLOOKUP($B17,[1]Overview!$A$4:$AA$35,13,0)+VLOOKUP($B17,[1]Overview!$A$4:$AA$35,14,0)+VLOOKUP($B17,[1]Overview!$A$4:$AA$35,26,0)+VLOOKUP($B17,[1]Overview!$A$4:$AA$35,27,0)</f>
        <v>0</v>
      </c>
    </row>
    <row r="18" spans="2:6" ht="21" customHeight="1" x14ac:dyDescent="0.35">
      <c r="B18" s="11" t="s">
        <v>21</v>
      </c>
      <c r="C18" s="10">
        <f ca="1">VLOOKUP($B18,[1]Overview!$A$4:$AA$35,7,0)+VLOOKUP($B18,[1]Overview!$A$4:$AA$35,20,0)</f>
        <v>73</v>
      </c>
      <c r="D18" s="72">
        <f ca="1">VLOOKUP($B18,[1]Overview!$A$4:$AA$35,8,0)+VLOOKUP($B18,[1]Overview!$A$4:$AA$35,9,0)+VLOOKUP($B18,[1]Overview!$A$4:$AA$35,21,0)+VLOOKUP($B18,[1]Overview!$A$4:$AA$35,22,0)</f>
        <v>154000</v>
      </c>
      <c r="E18" s="47">
        <f ca="1">VLOOKUP($B18,[1]Overview!$A$4:$AA$35,12,0)+VLOOKUP($B18,[1]Overview!$A$4:$AA$35,25,0)</f>
        <v>206</v>
      </c>
      <c r="F18" s="72">
        <f ca="1">VLOOKUP($B18,[1]Overview!$A$4:$AA$35,13,0)+VLOOKUP($B18,[1]Overview!$A$4:$AA$35,14,0)+VLOOKUP($B18,[1]Overview!$A$4:$AA$35,26,0)+VLOOKUP($B18,[1]Overview!$A$4:$AA$35,27,0)</f>
        <v>324100</v>
      </c>
    </row>
    <row r="19" spans="2:6" ht="21" customHeight="1" x14ac:dyDescent="0.35">
      <c r="B19" s="16" t="s">
        <v>20</v>
      </c>
      <c r="C19" s="15">
        <f ca="1">VLOOKUP($B19,[1]Overview!$A$4:$AA$35,7,0)+VLOOKUP($B19,[1]Overview!$A$4:$AA$35,20,0)</f>
        <v>37</v>
      </c>
      <c r="D19" s="73">
        <f ca="1">VLOOKUP($B19,[1]Overview!$A$4:$AA$35,8,0)+VLOOKUP($B19,[1]Overview!$A$4:$AA$35,9,0)+VLOOKUP($B19,[1]Overview!$A$4:$AA$35,21,0)+VLOOKUP($B19,[1]Overview!$A$4:$AA$35,22,0)</f>
        <v>76000</v>
      </c>
      <c r="E19" s="49">
        <f ca="1">VLOOKUP($B19,[1]Overview!$A$4:$AA$35,12,0)+VLOOKUP($B19,[1]Overview!$A$4:$AA$35,25,0)</f>
        <v>70</v>
      </c>
      <c r="F19" s="73">
        <f ca="1">VLOOKUP($B19,[1]Overview!$A$4:$AA$35,13,0)+VLOOKUP($B19,[1]Overview!$A$4:$AA$35,14,0)+VLOOKUP($B19,[1]Overview!$A$4:$AA$35,26,0)+VLOOKUP($B19,[1]Overview!$A$4:$AA$35,27,0)</f>
        <v>107100</v>
      </c>
    </row>
    <row r="20" spans="2:6" ht="21" customHeight="1" x14ac:dyDescent="0.35">
      <c r="B20" s="11" t="s">
        <v>19</v>
      </c>
      <c r="C20" s="10">
        <f ca="1">VLOOKUP($B20,[1]Overview!$A$4:$AA$35,7,0)+VLOOKUP($B20,[1]Overview!$A$4:$AA$35,20,0)</f>
        <v>120</v>
      </c>
      <c r="D20" s="72">
        <f ca="1">VLOOKUP($B20,[1]Overview!$A$4:$AA$35,8,0)+VLOOKUP($B20,[1]Overview!$A$4:$AA$35,9,0)+VLOOKUP($B20,[1]Overview!$A$4:$AA$35,21,0)+VLOOKUP($B20,[1]Overview!$A$4:$AA$35,22,0)</f>
        <v>243000</v>
      </c>
      <c r="E20" s="47">
        <f ca="1">VLOOKUP($B20,[1]Overview!$A$4:$AA$35,12,0)+VLOOKUP($B20,[1]Overview!$A$4:$AA$35,25,0)</f>
        <v>258</v>
      </c>
      <c r="F20" s="72">
        <f ca="1">VLOOKUP($B20,[1]Overview!$A$4:$AA$35,13,0)+VLOOKUP($B20,[1]Overview!$A$4:$AA$35,14,0)+VLOOKUP($B20,[1]Overview!$A$4:$AA$35,26,0)+VLOOKUP($B20,[1]Overview!$A$4:$AA$35,27,0)</f>
        <v>355600</v>
      </c>
    </row>
    <row r="21" spans="2:6" ht="21" customHeight="1" x14ac:dyDescent="0.35">
      <c r="B21" s="16" t="s">
        <v>18</v>
      </c>
      <c r="C21" s="15">
        <f ca="1">VLOOKUP($B21,[1]Overview!$A$4:$AA$35,7,0)+VLOOKUP($B21,[1]Overview!$A$4:$AA$35,20,0)</f>
        <v>133</v>
      </c>
      <c r="D21" s="73">
        <f ca="1">VLOOKUP($B21,[1]Overview!$A$4:$AA$35,8,0)+VLOOKUP($B21,[1]Overview!$A$4:$AA$35,9,0)+VLOOKUP($B21,[1]Overview!$A$4:$AA$35,21,0)+VLOOKUP($B21,[1]Overview!$A$4:$AA$35,22,0)</f>
        <v>211500</v>
      </c>
      <c r="E21" s="49">
        <f ca="1">VLOOKUP($B21,[1]Overview!$A$4:$AA$35,12,0)+VLOOKUP($B21,[1]Overview!$A$4:$AA$35,25,0)</f>
        <v>269</v>
      </c>
      <c r="F21" s="73">
        <f ca="1">VLOOKUP($B21,[1]Overview!$A$4:$AA$35,13,0)+VLOOKUP($B21,[1]Overview!$A$4:$AA$35,14,0)+VLOOKUP($B21,[1]Overview!$A$4:$AA$35,26,0)+VLOOKUP($B21,[1]Overview!$A$4:$AA$35,27,0)</f>
        <v>316575</v>
      </c>
    </row>
    <row r="22" spans="2:6" ht="21" customHeight="1" x14ac:dyDescent="0.35">
      <c r="B22" s="11" t="s">
        <v>17</v>
      </c>
      <c r="C22" s="10">
        <f ca="1">VLOOKUP($B22,[1]Overview!$A$4:$AA$35,7,0)+VLOOKUP($B22,[1]Overview!$A$4:$AA$35,20,0)</f>
        <v>1</v>
      </c>
      <c r="D22" s="72">
        <f ca="1">VLOOKUP($B22,[1]Overview!$A$4:$AA$35,8,0)+VLOOKUP($B22,[1]Overview!$A$4:$AA$35,9,0)+VLOOKUP($B22,[1]Overview!$A$4:$AA$35,21,0)+VLOOKUP($B22,[1]Overview!$A$4:$AA$35,22,0)</f>
        <v>2000</v>
      </c>
      <c r="E22" s="47">
        <f ca="1">VLOOKUP($B22,[1]Overview!$A$4:$AA$35,12,0)+VLOOKUP($B22,[1]Overview!$A$4:$AA$35,25,0)</f>
        <v>141</v>
      </c>
      <c r="F22" s="72">
        <f ca="1">VLOOKUP($B22,[1]Overview!$A$4:$AA$35,13,0)+VLOOKUP($B22,[1]Overview!$A$4:$AA$35,14,0)+VLOOKUP($B22,[1]Overview!$A$4:$AA$35,26,0)+VLOOKUP($B22,[1]Overview!$A$4:$AA$35,27,0)</f>
        <v>221900</v>
      </c>
    </row>
    <row r="23" spans="2:6" ht="21" customHeight="1" x14ac:dyDescent="0.35">
      <c r="B23" s="16" t="s">
        <v>16</v>
      </c>
      <c r="C23" s="15">
        <f ca="1">VLOOKUP($B23,[1]Overview!$A$4:$AA$35,7,0)+VLOOKUP($B23,[1]Overview!$A$4:$AA$35,20,0)</f>
        <v>17</v>
      </c>
      <c r="D23" s="73">
        <f ca="1">VLOOKUP($B23,[1]Overview!$A$4:$AA$35,8,0)+VLOOKUP($B23,[1]Overview!$A$4:$AA$35,9,0)+VLOOKUP($B23,[1]Overview!$A$4:$AA$35,21,0)+VLOOKUP($B23,[1]Overview!$A$4:$AA$35,22,0)</f>
        <v>35000</v>
      </c>
      <c r="E23" s="49">
        <f ca="1">VLOOKUP($B23,[1]Overview!$A$4:$AA$35,12,0)+VLOOKUP($B23,[1]Overview!$A$4:$AA$35,25,0)</f>
        <v>48</v>
      </c>
      <c r="F23" s="73">
        <f ca="1">VLOOKUP($B23,[1]Overview!$A$4:$AA$35,13,0)+VLOOKUP($B23,[1]Overview!$A$4:$AA$35,14,0)+VLOOKUP($B23,[1]Overview!$A$4:$AA$35,26,0)+VLOOKUP($B23,[1]Overview!$A$4:$AA$35,27,0)</f>
        <v>70700</v>
      </c>
    </row>
    <row r="24" spans="2:6" ht="21" customHeight="1" x14ac:dyDescent="0.35">
      <c r="B24" s="11" t="s">
        <v>15</v>
      </c>
      <c r="C24" s="10">
        <f ca="1">VLOOKUP($B24,[1]Overview!$A$4:$AA$35,7,0)+VLOOKUP($B24,[1]Overview!$A$4:$AA$35,20,0)</f>
        <v>10</v>
      </c>
      <c r="D24" s="72">
        <f ca="1">VLOOKUP($B24,[1]Overview!$A$4:$AA$35,8,0)+VLOOKUP($B24,[1]Overview!$A$4:$AA$35,9,0)+VLOOKUP($B24,[1]Overview!$A$4:$AA$35,21,0)+VLOOKUP($B24,[1]Overview!$A$4:$AA$35,22,0)</f>
        <v>20000</v>
      </c>
      <c r="E24" s="47">
        <f ca="1">VLOOKUP($B24,[1]Overview!$A$4:$AA$35,12,0)+VLOOKUP($B24,[1]Overview!$A$4:$AA$35,25,0)</f>
        <v>18</v>
      </c>
      <c r="F24" s="72">
        <f ca="1">VLOOKUP($B24,[1]Overview!$A$4:$AA$35,13,0)+VLOOKUP($B24,[1]Overview!$A$4:$AA$35,14,0)+VLOOKUP($B24,[1]Overview!$A$4:$AA$35,26,0)+VLOOKUP($B24,[1]Overview!$A$4:$AA$35,27,0)</f>
        <v>26600</v>
      </c>
    </row>
    <row r="25" spans="2:6" ht="21" customHeight="1" x14ac:dyDescent="0.35">
      <c r="B25" s="16" t="s">
        <v>14</v>
      </c>
      <c r="C25" s="15">
        <f ca="1">VLOOKUP($B25,[1]Overview!$A$4:$AA$35,7,0)+VLOOKUP($B25,[1]Overview!$A$4:$AA$35,20,0)</f>
        <v>3</v>
      </c>
      <c r="D25" s="73">
        <f ca="1">VLOOKUP($B25,[1]Overview!$A$4:$AA$35,8,0)+VLOOKUP($B25,[1]Overview!$A$4:$AA$35,9,0)+VLOOKUP($B25,[1]Overview!$A$4:$AA$35,21,0)+VLOOKUP($B25,[1]Overview!$A$4:$AA$35,22,0)</f>
        <v>9000</v>
      </c>
      <c r="E25" s="49">
        <f ca="1">VLOOKUP($B25,[1]Overview!$A$4:$AA$35,12,0)+VLOOKUP($B25,[1]Overview!$A$4:$AA$35,25,0)</f>
        <v>60</v>
      </c>
      <c r="F25" s="73">
        <f ca="1">VLOOKUP($B25,[1]Overview!$A$4:$AA$35,13,0)+VLOOKUP($B25,[1]Overview!$A$4:$AA$35,14,0)+VLOOKUP($B25,[1]Overview!$A$4:$AA$35,26,0)+VLOOKUP($B25,[1]Overview!$A$4:$AA$35,27,0)</f>
        <v>92400</v>
      </c>
    </row>
    <row r="26" spans="2:6" ht="21" customHeight="1" x14ac:dyDescent="0.35">
      <c r="B26" s="11" t="s">
        <v>13</v>
      </c>
      <c r="C26" s="10">
        <f ca="1">VLOOKUP($B26,[1]Overview!$A$4:$AA$35,7,0)+VLOOKUP($B26,[1]Overview!$A$4:$AA$35,20,0)</f>
        <v>0</v>
      </c>
      <c r="D26" s="72">
        <f ca="1">VLOOKUP($B26,[1]Overview!$A$4:$AA$35,8,0)+VLOOKUP($B26,[1]Overview!$A$4:$AA$35,9,0)+VLOOKUP($B26,[1]Overview!$A$4:$AA$35,21,0)+VLOOKUP($B26,[1]Overview!$A$4:$AA$35,22,0)</f>
        <v>0</v>
      </c>
      <c r="E26" s="47">
        <f ca="1">VLOOKUP($B26,[1]Overview!$A$4:$AA$35,12,0)+VLOOKUP($B26,[1]Overview!$A$4:$AA$35,25,0)</f>
        <v>23</v>
      </c>
      <c r="F26" s="72">
        <f ca="1">VLOOKUP($B26,[1]Overview!$A$4:$AA$35,13,0)+VLOOKUP($B26,[1]Overview!$A$4:$AA$35,14,0)+VLOOKUP($B26,[1]Overview!$A$4:$AA$35,26,0)+VLOOKUP($B26,[1]Overview!$A$4:$AA$35,27,0)</f>
        <v>35000</v>
      </c>
    </row>
    <row r="27" spans="2:6" ht="21" customHeight="1" x14ac:dyDescent="0.35">
      <c r="B27" s="16" t="s">
        <v>12</v>
      </c>
      <c r="C27" s="15">
        <f ca="1">VLOOKUP($B27,[1]Overview!$A$4:$AA$35,7,0)+VLOOKUP($B27,[1]Overview!$A$4:$AA$35,20,0)</f>
        <v>25</v>
      </c>
      <c r="D27" s="73">
        <f ca="1">VLOOKUP($B27,[1]Overview!$A$4:$AA$35,8,0)+VLOOKUP($B27,[1]Overview!$A$4:$AA$35,9,0)+VLOOKUP($B27,[1]Overview!$A$4:$AA$35,21,0)+VLOOKUP($B27,[1]Overview!$A$4:$AA$35,22,0)</f>
        <v>50000</v>
      </c>
      <c r="E27" s="49">
        <f ca="1">VLOOKUP($B27,[1]Overview!$A$4:$AA$35,12,0)+VLOOKUP($B27,[1]Overview!$A$4:$AA$35,25,0)</f>
        <v>66</v>
      </c>
      <c r="F27" s="73">
        <f ca="1">VLOOKUP($B27,[1]Overview!$A$4:$AA$35,13,0)+VLOOKUP($B27,[1]Overview!$A$4:$AA$35,14,0)+VLOOKUP($B27,[1]Overview!$A$4:$AA$35,26,0)+VLOOKUP($B27,[1]Overview!$A$4:$AA$35,27,0)</f>
        <v>98700</v>
      </c>
    </row>
    <row r="28" spans="2:6" ht="21" customHeight="1" x14ac:dyDescent="0.35">
      <c r="B28" s="11" t="s">
        <v>11</v>
      </c>
      <c r="C28" s="10">
        <f ca="1">VLOOKUP($B28,[1]Overview!$A$4:$AA$35,7,0)+VLOOKUP($B28,[1]Overview!$A$4:$AA$35,20,0)</f>
        <v>283</v>
      </c>
      <c r="D28" s="72">
        <f ca="1">VLOOKUP($B28,[1]Overview!$A$4:$AA$35,8,0)+VLOOKUP($B28,[1]Overview!$A$4:$AA$35,9,0)+VLOOKUP($B28,[1]Overview!$A$4:$AA$35,21,0)+VLOOKUP($B28,[1]Overview!$A$4:$AA$35,22,0)</f>
        <v>300500</v>
      </c>
      <c r="E28" s="47">
        <f ca="1">VLOOKUP($B28,[1]Overview!$A$4:$AA$35,12,0)+VLOOKUP($B28,[1]Overview!$A$4:$AA$35,25,0)</f>
        <v>125</v>
      </c>
      <c r="F28" s="72">
        <f ca="1">VLOOKUP($B28,[1]Overview!$A$4:$AA$35,13,0)+VLOOKUP($B28,[1]Overview!$A$4:$AA$35,14,0)+VLOOKUP($B28,[1]Overview!$A$4:$AA$35,26,0)+VLOOKUP($B28,[1]Overview!$A$4:$AA$35,27,0)</f>
        <v>138600</v>
      </c>
    </row>
    <row r="29" spans="2:6" ht="21" customHeight="1" x14ac:dyDescent="0.35">
      <c r="B29" s="16" t="s">
        <v>10</v>
      </c>
      <c r="C29" s="15">
        <f ca="1">VLOOKUP($B29,[1]Overview!$A$4:$AA$35,7,0)+VLOOKUP($B29,[1]Overview!$A$4:$AA$35,20,0)</f>
        <v>0</v>
      </c>
      <c r="D29" s="73">
        <f ca="1">VLOOKUP($B29,[1]Overview!$A$4:$AA$35,8,0)+VLOOKUP($B29,[1]Overview!$A$4:$AA$35,9,0)+VLOOKUP($B29,[1]Overview!$A$4:$AA$35,21,0)+VLOOKUP($B29,[1]Overview!$A$4:$AA$35,22,0)</f>
        <v>0</v>
      </c>
      <c r="E29" s="49">
        <f ca="1">VLOOKUP($B29,[1]Overview!$A$4:$AA$35,12,0)+VLOOKUP($B29,[1]Overview!$A$4:$AA$35,25,0)</f>
        <v>10</v>
      </c>
      <c r="F29" s="73">
        <f ca="1">VLOOKUP($B29,[1]Overview!$A$4:$AA$35,13,0)+VLOOKUP($B29,[1]Overview!$A$4:$AA$35,14,0)+VLOOKUP($B29,[1]Overview!$A$4:$AA$35,26,0)+VLOOKUP($B29,[1]Overview!$A$4:$AA$35,27,0)</f>
        <v>14700</v>
      </c>
    </row>
    <row r="30" spans="2:6" ht="21" customHeight="1" x14ac:dyDescent="0.35">
      <c r="B30" s="11" t="s">
        <v>9</v>
      </c>
      <c r="C30" s="10">
        <f ca="1">VLOOKUP($B30,[1]Overview!$A$4:$AA$35,7,0)+VLOOKUP($B30,[1]Overview!$A$4:$AA$35,20,0)</f>
        <v>46</v>
      </c>
      <c r="D30" s="72">
        <f ca="1">VLOOKUP($B30,[1]Overview!$A$4:$AA$35,8,0)+VLOOKUP($B30,[1]Overview!$A$4:$AA$35,9,0)+VLOOKUP($B30,[1]Overview!$A$4:$AA$35,21,0)+VLOOKUP($B30,[1]Overview!$A$4:$AA$35,22,0)</f>
        <v>94000</v>
      </c>
      <c r="E30" s="47">
        <f ca="1">VLOOKUP($B30,[1]Overview!$A$4:$AA$35,12,0)+VLOOKUP($B30,[1]Overview!$A$4:$AA$35,25,0)</f>
        <v>208</v>
      </c>
      <c r="F30" s="72">
        <f ca="1">VLOOKUP($B30,[1]Overview!$A$4:$AA$35,13,0)+VLOOKUP($B30,[1]Overview!$A$4:$AA$35,14,0)+VLOOKUP($B30,[1]Overview!$A$4:$AA$35,26,0)+VLOOKUP($B30,[1]Overview!$A$4:$AA$35,27,0)</f>
        <v>312200</v>
      </c>
    </row>
    <row r="31" spans="2:6" ht="21" customHeight="1" x14ac:dyDescent="0.35">
      <c r="B31" s="16" t="s">
        <v>8</v>
      </c>
      <c r="C31" s="15">
        <f ca="1">VLOOKUP($B31,[1]Overview!$A$4:$AA$35,7,0)+VLOOKUP($B31,[1]Overview!$A$4:$AA$35,20,0)</f>
        <v>119</v>
      </c>
      <c r="D31" s="73">
        <f ca="1">VLOOKUP($B31,[1]Overview!$A$4:$AA$35,8,0)+VLOOKUP($B31,[1]Overview!$A$4:$AA$35,9,0)+VLOOKUP($B31,[1]Overview!$A$4:$AA$35,21,0)+VLOOKUP($B31,[1]Overview!$A$4:$AA$35,22,0)</f>
        <v>178500</v>
      </c>
      <c r="E31" s="49">
        <f ca="1">VLOOKUP($B31,[1]Overview!$A$4:$AA$35,12,0)+VLOOKUP($B31,[1]Overview!$A$4:$AA$35,25,0)</f>
        <v>76</v>
      </c>
      <c r="F31" s="73">
        <f ca="1">VLOOKUP($B31,[1]Overview!$A$4:$AA$35,13,0)+VLOOKUP($B31,[1]Overview!$A$4:$AA$35,14,0)+VLOOKUP($B31,[1]Overview!$A$4:$AA$35,26,0)+VLOOKUP($B31,[1]Overview!$A$4:$AA$35,27,0)</f>
        <v>79800</v>
      </c>
    </row>
    <row r="32" spans="2:6" ht="21" customHeight="1" x14ac:dyDescent="0.35">
      <c r="B32" s="11" t="s">
        <v>7</v>
      </c>
      <c r="C32" s="10">
        <f ca="1">VLOOKUP($B32,[1]Overview!$A$4:$AA$35,7,0)+VLOOKUP($B32,[1]Overview!$A$4:$AA$35,20,0)</f>
        <v>34</v>
      </c>
      <c r="D32" s="72">
        <f ca="1">VLOOKUP($B32,[1]Overview!$A$4:$AA$35,8,0)+VLOOKUP($B32,[1]Overview!$A$4:$AA$35,9,0)+VLOOKUP($B32,[1]Overview!$A$4:$AA$35,21,0)+VLOOKUP($B32,[1]Overview!$A$4:$AA$35,22,0)</f>
        <v>68000</v>
      </c>
      <c r="E32" s="47">
        <f ca="1">VLOOKUP($B32,[1]Overview!$A$4:$AA$35,12,0)+VLOOKUP($B32,[1]Overview!$A$4:$AA$35,25,0)</f>
        <v>53</v>
      </c>
      <c r="F32" s="72">
        <f ca="1">VLOOKUP($B32,[1]Overview!$A$4:$AA$35,13,0)+VLOOKUP($B32,[1]Overview!$A$4:$AA$35,14,0)+VLOOKUP($B32,[1]Overview!$A$4:$AA$35,26,0)+VLOOKUP($B32,[1]Overview!$A$4:$AA$35,27,0)</f>
        <v>78400</v>
      </c>
    </row>
    <row r="33" spans="2:6" ht="21" customHeight="1" x14ac:dyDescent="0.35">
      <c r="B33" s="16" t="s">
        <v>6</v>
      </c>
      <c r="C33" s="75">
        <f ca="1">VLOOKUP($B33,[1]Overview!$A$4:$AA$35,7,0)+VLOOKUP($B33,[1]Overview!$A$4:$AA$35,20,0)</f>
        <v>0</v>
      </c>
      <c r="D33" s="74">
        <f ca="1">VLOOKUP($B33,[1]Overview!$A$4:$AA$35,8,0)+VLOOKUP($B33,[1]Overview!$A$4:$AA$35,9,0)+VLOOKUP($B33,[1]Overview!$A$4:$AA$35,21,0)+VLOOKUP($B33,[1]Overview!$A$4:$AA$35,22,0)</f>
        <v>0</v>
      </c>
      <c r="E33" s="14">
        <f ca="1">VLOOKUP($B33,[1]Overview!$A$4:$AA$35,12,0)+VLOOKUP($B33,[1]Overview!$A$4:$AA$35,25,0)</f>
        <v>16</v>
      </c>
      <c r="F33" s="74">
        <f ca="1">VLOOKUP($B33,[1]Overview!$A$4:$AA$35,13,0)+VLOOKUP($B33,[1]Overview!$A$4:$AA$35,14,0)+VLOOKUP($B33,[1]Overview!$A$4:$AA$35,26,0)+VLOOKUP($B33,[1]Overview!$A$4:$AA$35,27,0)</f>
        <v>25900</v>
      </c>
    </row>
    <row r="34" spans="2:6" ht="21" customHeight="1" x14ac:dyDescent="0.35">
      <c r="B34" s="11" t="s">
        <v>5</v>
      </c>
      <c r="C34" s="10">
        <f ca="1">VLOOKUP($B34,[1]Overview!$A$4:$AA$35,7,0)+VLOOKUP($B34,[1]Overview!$A$4:$AA$35,20,0)</f>
        <v>29</v>
      </c>
      <c r="D34" s="72">
        <f ca="1">VLOOKUP($B34,[1]Overview!$A$4:$AA$35,8,0)+VLOOKUP($B34,[1]Overview!$A$4:$AA$35,9,0)+VLOOKUP($B34,[1]Overview!$A$4:$AA$35,21,0)+VLOOKUP($B34,[1]Overview!$A$4:$AA$35,22,0)</f>
        <v>61000</v>
      </c>
      <c r="E34" s="47">
        <f ca="1">VLOOKUP($B34,[1]Overview!$A$4:$AA$35,12,0)+VLOOKUP($B34,[1]Overview!$A$4:$AA$35,25,0)</f>
        <v>85</v>
      </c>
      <c r="F34" s="72">
        <f ca="1">VLOOKUP($B34,[1]Overview!$A$4:$AA$35,13,0)+VLOOKUP($B34,[1]Overview!$A$4:$AA$35,14,0)+VLOOKUP($B34,[1]Overview!$A$4:$AA$35,26,0)+VLOOKUP($B34,[1]Overview!$A$4:$AA$35,27,0)</f>
        <v>144150</v>
      </c>
    </row>
    <row r="35" spans="2:6" ht="21" customHeight="1" x14ac:dyDescent="0.35">
      <c r="B35" s="16" t="s">
        <v>4</v>
      </c>
      <c r="C35" s="15">
        <f ca="1">VLOOKUP($B35,[1]Overview!$A$4:$AA$35,7,0)+VLOOKUP($B35,[1]Overview!$A$4:$AA$35,20,0)</f>
        <v>44</v>
      </c>
      <c r="D35" s="73">
        <f ca="1">VLOOKUP($B35,[1]Overview!$A$4:$AA$35,8,0)+VLOOKUP($B35,[1]Overview!$A$4:$AA$35,9,0)+VLOOKUP($B35,[1]Overview!$A$4:$AA$35,21,0)+VLOOKUP($B35,[1]Overview!$A$4:$AA$35,22,0)</f>
        <v>89000</v>
      </c>
      <c r="E35" s="49">
        <f ca="1">VLOOKUP($B35,[1]Overview!$A$4:$AA$35,12,0)+VLOOKUP($B35,[1]Overview!$A$4:$AA$35,25,0)</f>
        <v>79</v>
      </c>
      <c r="F35" s="73">
        <f ca="1">VLOOKUP($B35,[1]Overview!$A$4:$AA$35,13,0)+VLOOKUP($B35,[1]Overview!$A$4:$AA$35,14,0)+VLOOKUP($B35,[1]Overview!$A$4:$AA$35,26,0)+VLOOKUP($B35,[1]Overview!$A$4:$AA$35,27,0)</f>
        <v>131750</v>
      </c>
    </row>
    <row r="36" spans="2:6" ht="21" customHeight="1" x14ac:dyDescent="0.35">
      <c r="B36" s="11" t="s">
        <v>3</v>
      </c>
      <c r="C36" s="10">
        <f ca="1">VLOOKUP($B36,[1]Overview!$A$4:$AA$35,7,0)+VLOOKUP($B36,[1]Overview!$A$4:$AA$35,20,0)</f>
        <v>75</v>
      </c>
      <c r="D36" s="72">
        <f ca="1">VLOOKUP($B36,[1]Overview!$A$4:$AA$35,8,0)+VLOOKUP($B36,[1]Overview!$A$4:$AA$35,9,0)+VLOOKUP($B36,[1]Overview!$A$4:$AA$35,21,0)+VLOOKUP($B36,[1]Overview!$A$4:$AA$35,22,0)</f>
        <v>47500</v>
      </c>
      <c r="E36" s="47">
        <f ca="1">VLOOKUP($B36,[1]Overview!$A$4:$AA$35,12,0)+VLOOKUP($B36,[1]Overview!$A$4:$AA$35,25,0)</f>
        <v>102</v>
      </c>
      <c r="F36" s="72">
        <f ca="1">VLOOKUP($B36,[1]Overview!$A$4:$AA$35,13,0)+VLOOKUP($B36,[1]Overview!$A$4:$AA$35,14,0)+VLOOKUP($B36,[1]Overview!$A$4:$AA$35,26,0)+VLOOKUP($B36,[1]Overview!$A$4:$AA$35,27,0)</f>
        <v>171275</v>
      </c>
    </row>
    <row r="37" spans="2:6" ht="21" customHeight="1" x14ac:dyDescent="0.35">
      <c r="B37" s="16" t="s">
        <v>2</v>
      </c>
      <c r="C37" s="15">
        <f ca="1">VLOOKUP($B37,[1]Overview!$A$4:$AA$35,7,0)+VLOOKUP($B37,[1]Overview!$A$4:$AA$35,20,0)</f>
        <v>14</v>
      </c>
      <c r="D37" s="73">
        <f ca="1">VLOOKUP($B37,[1]Overview!$A$4:$AA$35,8,0)+VLOOKUP($B37,[1]Overview!$A$4:$AA$35,9,0)+VLOOKUP($B37,[1]Overview!$A$4:$AA$35,21,0)+VLOOKUP($B37,[1]Overview!$A$4:$AA$35,22,0)</f>
        <v>28000</v>
      </c>
      <c r="E37" s="49">
        <f ca="1">VLOOKUP($B37,[1]Overview!$A$4:$AA$35,12,0)+VLOOKUP($B37,[1]Overview!$A$4:$AA$35,25,0)</f>
        <v>21</v>
      </c>
      <c r="F37" s="73">
        <f ca="1">VLOOKUP($B37,[1]Overview!$A$4:$AA$35,13,0)+VLOOKUP($B37,[1]Overview!$A$4:$AA$35,14,0)+VLOOKUP($B37,[1]Overview!$A$4:$AA$35,26,0)+VLOOKUP($B37,[1]Overview!$A$4:$AA$35,27,0)</f>
        <v>33325</v>
      </c>
    </row>
    <row r="38" spans="2:6" ht="21" customHeight="1" x14ac:dyDescent="0.35">
      <c r="B38" s="11" t="s">
        <v>1</v>
      </c>
      <c r="C38" s="10">
        <f ca="1">VLOOKUP($B38,[1]Overview!$A$4:$AA$35,7,0)+VLOOKUP($B38,[1]Overview!$A$4:$AA$35,20,0)</f>
        <v>223</v>
      </c>
      <c r="D38" s="72">
        <f ca="1">VLOOKUP($B38,[1]Overview!$A$4:$AA$35,8,0)+VLOOKUP($B38,[1]Overview!$A$4:$AA$35,9,0)+VLOOKUP($B38,[1]Overview!$A$4:$AA$35,21,0)+VLOOKUP($B38,[1]Overview!$A$4:$AA$35,22,0)</f>
        <v>181000</v>
      </c>
      <c r="E38" s="47">
        <f ca="1">VLOOKUP($B38,[1]Overview!$A$4:$AA$35,12,0)+VLOOKUP($B38,[1]Overview!$A$4:$AA$35,25,0)</f>
        <v>73</v>
      </c>
      <c r="F38" s="72">
        <f ca="1">VLOOKUP($B38,[1]Overview!$A$4:$AA$35,13,0)+VLOOKUP($B38,[1]Overview!$A$4:$AA$35,14,0)+VLOOKUP($B38,[1]Overview!$A$4:$AA$35,26,0)+VLOOKUP($B38,[1]Overview!$A$4:$AA$35,27,0)</f>
        <v>117800</v>
      </c>
    </row>
    <row r="39" spans="2:6" x14ac:dyDescent="0.35">
      <c r="B39" s="6" t="s">
        <v>0</v>
      </c>
      <c r="C39" s="4">
        <f ca="1">SUM(C7:C38)</f>
        <v>1697</v>
      </c>
      <c r="D39" s="71">
        <f ca="1">SUM(D7:D38)</f>
        <v>2486400</v>
      </c>
      <c r="E39" s="4">
        <f ca="1">SUM(E7:E38)</f>
        <v>2694</v>
      </c>
      <c r="F39" s="62">
        <f ca="1">SUM(F7:F38)</f>
        <v>3928400</v>
      </c>
    </row>
    <row r="41" spans="2:6" x14ac:dyDescent="0.35">
      <c r="D41" s="61">
        <f ca="1">D39/C39</f>
        <v>1465.1738361814967</v>
      </c>
      <c r="F41" s="61">
        <f ca="1">F39/E39</f>
        <v>1458.2034149962881</v>
      </c>
    </row>
    <row r="42" spans="2:6" x14ac:dyDescent="0.35">
      <c r="D42" s="61">
        <f ca="1">AVERAGE(D7:D38)</f>
        <v>77700</v>
      </c>
      <c r="F42" s="61">
        <f ca="1">AVERAGE(F7:F38)</f>
        <v>122762.5</v>
      </c>
    </row>
  </sheetData>
  <autoFilter ref="B5:F6">
    <filterColumn colId="1" showButton="0"/>
    <filterColumn colId="3" showButton="0"/>
  </autoFilter>
  <mergeCells count="6">
    <mergeCell ref="B3:E3"/>
    <mergeCell ref="C4:D4"/>
    <mergeCell ref="E4:F4"/>
    <mergeCell ref="B5:B6"/>
    <mergeCell ref="C5:D5"/>
    <mergeCell ref="E5:F5"/>
  </mergeCells>
  <pageMargins left="0.7" right="0.7" top="0.75" bottom="0.75" header="0.3" footer="0.3"/>
  <pageSetup paperSize="9"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2"/>
  <sheetViews>
    <sheetView showGridLines="0" workbookViewId="0">
      <selection activeCell="G59" sqref="G59"/>
    </sheetView>
  </sheetViews>
  <sheetFormatPr defaultRowHeight="14.5" x14ac:dyDescent="0.35"/>
  <cols>
    <col min="2" max="2" customWidth="true" width="21.54296875" collapsed="false"/>
    <col min="3" max="3" customWidth="true" width="13.26953125" collapsed="false"/>
    <col min="4" max="4" customWidth="true" width="16.08984375" collapsed="false"/>
    <col min="5" max="5" customWidth="true" width="10.1796875" collapsed="false"/>
    <col min="6" max="6" customWidth="true" style="70" width="16.08984375" collapsed="false"/>
  </cols>
  <sheetData>
    <row r="3" spans="2:6" x14ac:dyDescent="0.35">
      <c r="B3" s="26" t="s">
        <v>67</v>
      </c>
      <c r="C3" s="26"/>
      <c r="D3" s="26"/>
      <c r="E3" s="26"/>
    </row>
    <row r="4" spans="2:6" x14ac:dyDescent="0.35">
      <c r="B4" s="56"/>
      <c r="C4" s="55" t="s">
        <v>50</v>
      </c>
      <c r="D4" s="55"/>
      <c r="E4" s="55" t="s">
        <v>49</v>
      </c>
      <c r="F4" s="55"/>
    </row>
    <row r="5" spans="2:6" ht="14.5" customHeight="1" x14ac:dyDescent="0.35">
      <c r="B5" s="25" t="s">
        <v>40</v>
      </c>
      <c r="C5" s="52" t="s">
        <v>63</v>
      </c>
      <c r="D5" s="52"/>
      <c r="E5" s="81" t="s">
        <v>51</v>
      </c>
      <c r="F5" s="53"/>
    </row>
    <row r="6" spans="2:6" x14ac:dyDescent="0.35">
      <c r="B6" s="20"/>
      <c r="C6" s="19" t="s">
        <v>34</v>
      </c>
      <c r="D6" s="17" t="s">
        <v>62</v>
      </c>
      <c r="E6" s="18" t="s">
        <v>34</v>
      </c>
      <c r="F6" s="76" t="s">
        <v>33</v>
      </c>
    </row>
    <row r="7" spans="2:6" ht="21" customHeight="1" x14ac:dyDescent="0.35">
      <c r="B7" s="16" t="s">
        <v>32</v>
      </c>
      <c r="C7" s="15">
        <f ca="1">VLOOKUP($B7,[1]Overview!$A$4:$AA$35,7,0)+VLOOKUP($B7,[1]Overview!$A$4:$AA$35,12,0)</f>
        <v>58</v>
      </c>
      <c r="D7" s="73">
        <f ca="1">VLOOKUP($B7,[1]Overview!$A$4:$AA$35,8,0)+VLOOKUP($B7,[1]Overview!$A$4:$AA$35,9,0)+VLOOKUP($B7,[1]Overview!$A$4:$AA$35,13,0)+VLOOKUP($B7,[1]Overview!$A$4:$AA$35,14,0)</f>
        <v>93800</v>
      </c>
      <c r="E7" s="13">
        <f ca="1">VLOOKUP($B7,[1]Overview!$A$4:$AA$35,20,0)+VLOOKUP($B7,[1]Overview!$A$4:$AA$35,25,0)</f>
        <v>30</v>
      </c>
      <c r="F7" s="74">
        <f ca="1">VLOOKUP($B7,[1]Overview!$A$4:$AA$35,21,0)+VLOOKUP($B7,[1]Overview!$A$4:$AA$35,22,0)+VLOOKUP($B7,[1]Overview!$A$4:$AA$35,26,0)+VLOOKUP($B7,[1]Overview!$A$4:$AA$35,27,0)</f>
        <v>72000</v>
      </c>
    </row>
    <row r="8" spans="2:6" ht="21" customHeight="1" x14ac:dyDescent="0.35">
      <c r="B8" s="11" t="s">
        <v>31</v>
      </c>
      <c r="C8" s="10">
        <f ca="1">VLOOKUP($B8,[1]Overview!$A$4:$AA$35,7,0)+VLOOKUP($B8,[1]Overview!$A$4:$AA$35,12,0)</f>
        <v>41</v>
      </c>
      <c r="D8" s="72">
        <f ca="1">VLOOKUP($B8,[1]Overview!$A$4:$AA$35,8,0)+VLOOKUP($B8,[1]Overview!$A$4:$AA$35,9,0)+VLOOKUP($B8,[1]Overview!$A$4:$AA$35,13,0)+VLOOKUP($B8,[1]Overview!$A$4:$AA$35,14,0)</f>
        <v>66400</v>
      </c>
      <c r="E8" s="79">
        <f ca="1">VLOOKUP($B8,[1]Overview!$A$4:$AA$35,20,0)+VLOOKUP($B8,[1]Overview!$A$4:$AA$35,25,0)</f>
        <v>9</v>
      </c>
      <c r="F8" s="78">
        <f ca="1">VLOOKUP($B8,[1]Overview!$A$4:$AA$35,21,0)+VLOOKUP($B8,[1]Overview!$A$4:$AA$35,22,0)+VLOOKUP($B8,[1]Overview!$A$4:$AA$35,26,0)+VLOOKUP($B8,[1]Overview!$A$4:$AA$35,27,0)</f>
        <v>18900</v>
      </c>
    </row>
    <row r="9" spans="2:6" ht="21" customHeight="1" x14ac:dyDescent="0.35">
      <c r="B9" s="16" t="s">
        <v>30</v>
      </c>
      <c r="C9" s="15">
        <f ca="1">VLOOKUP($B9,[1]Overview!$A$4:$AA$35,7,0)+VLOOKUP($B9,[1]Overview!$A$4:$AA$35,12,0)</f>
        <v>130</v>
      </c>
      <c r="D9" s="73">
        <f ca="1">VLOOKUP($B9,[1]Overview!$A$4:$AA$35,8,0)+VLOOKUP($B9,[1]Overview!$A$4:$AA$35,9,0)+VLOOKUP($B9,[1]Overview!$A$4:$AA$35,13,0)+VLOOKUP($B9,[1]Overview!$A$4:$AA$35,14,0)</f>
        <v>198100</v>
      </c>
      <c r="E9" s="80">
        <f ca="1">VLOOKUP($B9,[1]Overview!$A$4:$AA$35,20,0)+VLOOKUP($B9,[1]Overview!$A$4:$AA$35,25,0)</f>
        <v>10</v>
      </c>
      <c r="F9" s="74">
        <f ca="1">VLOOKUP($B9,[1]Overview!$A$4:$AA$35,21,0)+VLOOKUP($B9,[1]Overview!$A$4:$AA$35,22,0)+VLOOKUP($B9,[1]Overview!$A$4:$AA$35,26,0)+VLOOKUP($B9,[1]Overview!$A$4:$AA$35,27,0)</f>
        <v>19800</v>
      </c>
    </row>
    <row r="10" spans="2:6" ht="21" customHeight="1" x14ac:dyDescent="0.35">
      <c r="B10" s="11" t="s">
        <v>29</v>
      </c>
      <c r="C10" s="10">
        <f ca="1">VLOOKUP($B10,[1]Overview!$A$4:$AA$35,7,0)+VLOOKUP($B10,[1]Overview!$A$4:$AA$35,12,0)</f>
        <v>104</v>
      </c>
      <c r="D10" s="72">
        <f ca="1">VLOOKUP($B10,[1]Overview!$A$4:$AA$35,8,0)+VLOOKUP($B10,[1]Overview!$A$4:$AA$35,9,0)+VLOOKUP($B10,[1]Overview!$A$4:$AA$35,13,0)+VLOOKUP($B10,[1]Overview!$A$4:$AA$35,14,0)</f>
        <v>158800</v>
      </c>
      <c r="E10" s="79">
        <f ca="1">VLOOKUP($B10,[1]Overview!$A$4:$AA$35,20,0)+VLOOKUP($B10,[1]Overview!$A$4:$AA$35,25,0)</f>
        <v>16</v>
      </c>
      <c r="F10" s="78">
        <f ca="1">VLOOKUP($B10,[1]Overview!$A$4:$AA$35,21,0)+VLOOKUP($B10,[1]Overview!$A$4:$AA$35,22,0)+VLOOKUP($B10,[1]Overview!$A$4:$AA$35,26,0)+VLOOKUP($B10,[1]Overview!$A$4:$AA$35,27,0)</f>
        <v>31500</v>
      </c>
    </row>
    <row r="11" spans="2:6" ht="21" customHeight="1" x14ac:dyDescent="0.35">
      <c r="B11" s="16" t="s">
        <v>28</v>
      </c>
      <c r="C11" s="15">
        <f ca="1">VLOOKUP($B11,[1]Overview!$A$4:$AA$35,7,0)+VLOOKUP($B11,[1]Overview!$A$4:$AA$35,12,0)</f>
        <v>25</v>
      </c>
      <c r="D11" s="73">
        <f ca="1">VLOOKUP($B11,[1]Overview!$A$4:$AA$35,8,0)+VLOOKUP($B11,[1]Overview!$A$4:$AA$35,9,0)+VLOOKUP($B11,[1]Overview!$A$4:$AA$35,13,0)+VLOOKUP($B11,[1]Overview!$A$4:$AA$35,14,0)</f>
        <v>45800</v>
      </c>
      <c r="E11" s="80">
        <f ca="1">VLOOKUP($B11,[1]Overview!$A$4:$AA$35,20,0)+VLOOKUP($B11,[1]Overview!$A$4:$AA$35,25,0)</f>
        <v>1</v>
      </c>
      <c r="F11" s="74">
        <f ca="1">VLOOKUP($B11,[1]Overview!$A$4:$AA$35,21,0)+VLOOKUP($B11,[1]Overview!$A$4:$AA$35,22,0)+VLOOKUP($B11,[1]Overview!$A$4:$AA$35,26,0)+VLOOKUP($B11,[1]Overview!$A$4:$AA$35,27,0)</f>
        <v>2100</v>
      </c>
    </row>
    <row r="12" spans="2:6" ht="21" customHeight="1" x14ac:dyDescent="0.35">
      <c r="B12" s="11" t="s">
        <v>27</v>
      </c>
      <c r="C12" s="10">
        <f ca="1">VLOOKUP($B12,[1]Overview!$A$4:$AA$35,7,0)+VLOOKUP($B12,[1]Overview!$A$4:$AA$35,12,0)</f>
        <v>216</v>
      </c>
      <c r="D12" s="72">
        <f ca="1">VLOOKUP($B12,[1]Overview!$A$4:$AA$35,8,0)+VLOOKUP($B12,[1]Overview!$A$4:$AA$35,9,0)+VLOOKUP($B12,[1]Overview!$A$4:$AA$35,13,0)+VLOOKUP($B12,[1]Overview!$A$4:$AA$35,14,0)</f>
        <v>331800</v>
      </c>
      <c r="E12" s="79">
        <f ca="1">VLOOKUP($B12,[1]Overview!$A$4:$AA$35,20,0)+VLOOKUP($B12,[1]Overview!$A$4:$AA$35,25,0)</f>
        <v>18</v>
      </c>
      <c r="F12" s="78">
        <f ca="1">VLOOKUP($B12,[1]Overview!$A$4:$AA$35,21,0)+VLOOKUP($B12,[1]Overview!$A$4:$AA$35,22,0)+VLOOKUP($B12,[1]Overview!$A$4:$AA$35,26,0)+VLOOKUP($B12,[1]Overview!$A$4:$AA$35,27,0)</f>
        <v>37800</v>
      </c>
    </row>
    <row r="13" spans="2:6" ht="21" customHeight="1" x14ac:dyDescent="0.35">
      <c r="B13" s="16" t="s">
        <v>26</v>
      </c>
      <c r="C13" s="15">
        <f ca="1">VLOOKUP($B13,[1]Overview!$A$4:$AA$35,7,0)+VLOOKUP($B13,[1]Overview!$A$4:$AA$35,12,0)</f>
        <v>103</v>
      </c>
      <c r="D13" s="73">
        <f ca="1">VLOOKUP($B13,[1]Overview!$A$4:$AA$35,8,0)+VLOOKUP($B13,[1]Overview!$A$4:$AA$35,9,0)+VLOOKUP($B13,[1]Overview!$A$4:$AA$35,13,0)+VLOOKUP($B13,[1]Overview!$A$4:$AA$35,14,0)</f>
        <v>178000</v>
      </c>
      <c r="E13" s="80">
        <f ca="1">VLOOKUP($B13,[1]Overview!$A$4:$AA$35,20,0)+VLOOKUP($B13,[1]Overview!$A$4:$AA$35,25,0)</f>
        <v>14</v>
      </c>
      <c r="F13" s="74">
        <f ca="1">VLOOKUP($B13,[1]Overview!$A$4:$AA$35,21,0)+VLOOKUP($B13,[1]Overview!$A$4:$AA$35,22,0)+VLOOKUP($B13,[1]Overview!$A$4:$AA$35,26,0)+VLOOKUP($B13,[1]Overview!$A$4:$AA$35,27,0)</f>
        <v>30300</v>
      </c>
    </row>
    <row r="14" spans="2:6" ht="21" customHeight="1" x14ac:dyDescent="0.35">
      <c r="B14" s="11" t="s">
        <v>25</v>
      </c>
      <c r="C14" s="10">
        <f ca="1">VLOOKUP($B14,[1]Overview!$A$4:$AA$35,7,0)+VLOOKUP($B14,[1]Overview!$A$4:$AA$35,12,0)</f>
        <v>236</v>
      </c>
      <c r="D14" s="72">
        <f ca="1">VLOOKUP($B14,[1]Overview!$A$4:$AA$35,8,0)+VLOOKUP($B14,[1]Overview!$A$4:$AA$35,9,0)+VLOOKUP($B14,[1]Overview!$A$4:$AA$35,13,0)+VLOOKUP($B14,[1]Overview!$A$4:$AA$35,14,0)</f>
        <v>245200</v>
      </c>
      <c r="E14" s="79">
        <f ca="1">VLOOKUP($B14,[1]Overview!$A$4:$AA$35,20,0)+VLOOKUP($B14,[1]Overview!$A$4:$AA$35,25,0)</f>
        <v>5</v>
      </c>
      <c r="F14" s="78">
        <f ca="1">VLOOKUP($B14,[1]Overview!$A$4:$AA$35,21,0)+VLOOKUP($B14,[1]Overview!$A$4:$AA$35,22,0)+VLOOKUP($B14,[1]Overview!$A$4:$AA$35,26,0)+VLOOKUP($B14,[1]Overview!$A$4:$AA$35,27,0)</f>
        <v>9825</v>
      </c>
    </row>
    <row r="15" spans="2:6" ht="21" customHeight="1" x14ac:dyDescent="0.35">
      <c r="B15" s="16" t="s">
        <v>24</v>
      </c>
      <c r="C15" s="15">
        <f ca="1">VLOOKUP($B15,[1]Overview!$A$4:$AA$35,7,0)+VLOOKUP($B15,[1]Overview!$A$4:$AA$35,12,0)</f>
        <v>0</v>
      </c>
      <c r="D15" s="73">
        <f ca="1">VLOOKUP($B15,[1]Overview!$A$4:$AA$35,8,0)+VLOOKUP($B15,[1]Overview!$A$4:$AA$35,9,0)+VLOOKUP($B15,[1]Overview!$A$4:$AA$35,13,0)+VLOOKUP($B15,[1]Overview!$A$4:$AA$35,14,0)</f>
        <v>0</v>
      </c>
      <c r="E15" s="80">
        <f ca="1">VLOOKUP($B15,[1]Overview!$A$4:$AA$35,20,0)+VLOOKUP($B15,[1]Overview!$A$4:$AA$35,25,0)</f>
        <v>0</v>
      </c>
      <c r="F15" s="74">
        <f ca="1">VLOOKUP($B15,[1]Overview!$A$4:$AA$35,21,0)+VLOOKUP($B15,[1]Overview!$A$4:$AA$35,22,0)+VLOOKUP($B15,[1]Overview!$A$4:$AA$35,26,0)+VLOOKUP($B15,[1]Overview!$A$4:$AA$35,27,0)</f>
        <v>0</v>
      </c>
    </row>
    <row r="16" spans="2:6" ht="21" customHeight="1" x14ac:dyDescent="0.35">
      <c r="B16" s="11" t="s">
        <v>23</v>
      </c>
      <c r="C16" s="10">
        <f ca="1">VLOOKUP($B16,[1]Overview!$A$4:$AA$35,7,0)+VLOOKUP($B16,[1]Overview!$A$4:$AA$35,12,0)</f>
        <v>71</v>
      </c>
      <c r="D16" s="72">
        <f ca="1">VLOOKUP($B16,[1]Overview!$A$4:$AA$35,8,0)+VLOOKUP($B16,[1]Overview!$A$4:$AA$35,9,0)+VLOOKUP($B16,[1]Overview!$A$4:$AA$35,13,0)+VLOOKUP($B16,[1]Overview!$A$4:$AA$35,14,0)</f>
        <v>107200</v>
      </c>
      <c r="E16" s="79">
        <f ca="1">VLOOKUP($B16,[1]Overview!$A$4:$AA$35,20,0)+VLOOKUP($B16,[1]Overview!$A$4:$AA$35,25,0)</f>
        <v>9</v>
      </c>
      <c r="F16" s="78">
        <f ca="1">VLOOKUP($B16,[1]Overview!$A$4:$AA$35,21,0)+VLOOKUP($B16,[1]Overview!$A$4:$AA$35,22,0)+VLOOKUP($B16,[1]Overview!$A$4:$AA$35,26,0)+VLOOKUP($B16,[1]Overview!$A$4:$AA$35,27,0)</f>
        <v>18900</v>
      </c>
    </row>
    <row r="17" spans="2:6" ht="21" customHeight="1" x14ac:dyDescent="0.35">
      <c r="B17" s="16" t="s">
        <v>22</v>
      </c>
      <c r="C17" s="15">
        <f ca="1">VLOOKUP($B17,[1]Overview!$A$4:$AA$35,7,0)+VLOOKUP($B17,[1]Overview!$A$4:$AA$35,12,0)</f>
        <v>2</v>
      </c>
      <c r="D17" s="73">
        <f ca="1">VLOOKUP($B17,[1]Overview!$A$4:$AA$35,8,0)+VLOOKUP($B17,[1]Overview!$A$4:$AA$35,9,0)+VLOOKUP($B17,[1]Overview!$A$4:$AA$35,13,0)+VLOOKUP($B17,[1]Overview!$A$4:$AA$35,14,0)</f>
        <v>4000</v>
      </c>
      <c r="E17" s="80">
        <f ca="1">VLOOKUP($B17,[1]Overview!$A$4:$AA$35,20,0)+VLOOKUP($B17,[1]Overview!$A$4:$AA$35,25,0)</f>
        <v>0</v>
      </c>
      <c r="F17" s="74">
        <f ca="1">VLOOKUP($B17,[1]Overview!$A$4:$AA$35,21,0)+VLOOKUP($B17,[1]Overview!$A$4:$AA$35,22,0)+VLOOKUP($B17,[1]Overview!$A$4:$AA$35,26,0)+VLOOKUP($B17,[1]Overview!$A$4:$AA$35,27,0)</f>
        <v>0</v>
      </c>
    </row>
    <row r="18" spans="2:6" ht="21" customHeight="1" x14ac:dyDescent="0.35">
      <c r="B18" s="11" t="s">
        <v>21</v>
      </c>
      <c r="C18" s="10">
        <f ca="1">VLOOKUP($B18,[1]Overview!$A$4:$AA$35,7,0)+VLOOKUP($B18,[1]Overview!$A$4:$AA$35,12,0)</f>
        <v>220</v>
      </c>
      <c r="D18" s="72">
        <f ca="1">VLOOKUP($B18,[1]Overview!$A$4:$AA$35,8,0)+VLOOKUP($B18,[1]Overview!$A$4:$AA$35,9,0)+VLOOKUP($B18,[1]Overview!$A$4:$AA$35,13,0)+VLOOKUP($B18,[1]Overview!$A$4:$AA$35,14,0)</f>
        <v>347000</v>
      </c>
      <c r="E18" s="79">
        <f ca="1">VLOOKUP($B18,[1]Overview!$A$4:$AA$35,20,0)+VLOOKUP($B18,[1]Overview!$A$4:$AA$35,25,0)</f>
        <v>59</v>
      </c>
      <c r="F18" s="78">
        <f ca="1">VLOOKUP($B18,[1]Overview!$A$4:$AA$35,21,0)+VLOOKUP($B18,[1]Overview!$A$4:$AA$35,22,0)+VLOOKUP($B18,[1]Overview!$A$4:$AA$35,26,0)+VLOOKUP($B18,[1]Overview!$A$4:$AA$35,27,0)</f>
        <v>131100</v>
      </c>
    </row>
    <row r="19" spans="2:6" ht="21" customHeight="1" x14ac:dyDescent="0.35">
      <c r="B19" s="16" t="s">
        <v>20</v>
      </c>
      <c r="C19" s="15">
        <f ca="1">VLOOKUP($B19,[1]Overview!$A$4:$AA$35,7,0)+VLOOKUP($B19,[1]Overview!$A$4:$AA$35,12,0)</f>
        <v>92</v>
      </c>
      <c r="D19" s="73">
        <f ca="1">VLOOKUP($B19,[1]Overview!$A$4:$AA$35,8,0)+VLOOKUP($B19,[1]Overview!$A$4:$AA$35,9,0)+VLOOKUP($B19,[1]Overview!$A$4:$AA$35,13,0)+VLOOKUP($B19,[1]Overview!$A$4:$AA$35,14,0)</f>
        <v>149800</v>
      </c>
      <c r="E19" s="80">
        <f ca="1">VLOOKUP($B19,[1]Overview!$A$4:$AA$35,20,0)+VLOOKUP($B19,[1]Overview!$A$4:$AA$35,25,0)</f>
        <v>15</v>
      </c>
      <c r="F19" s="74">
        <f ca="1">VLOOKUP($B19,[1]Overview!$A$4:$AA$35,21,0)+VLOOKUP($B19,[1]Overview!$A$4:$AA$35,22,0)+VLOOKUP($B19,[1]Overview!$A$4:$AA$35,26,0)+VLOOKUP($B19,[1]Overview!$A$4:$AA$35,27,0)</f>
        <v>33300</v>
      </c>
    </row>
    <row r="20" spans="2:6" ht="21" customHeight="1" x14ac:dyDescent="0.35">
      <c r="B20" s="11" t="s">
        <v>19</v>
      </c>
      <c r="C20" s="10">
        <f ca="1">VLOOKUP($B20,[1]Overview!$A$4:$AA$35,7,0)+VLOOKUP($B20,[1]Overview!$A$4:$AA$35,12,0)</f>
        <v>349</v>
      </c>
      <c r="D20" s="72">
        <f ca="1">VLOOKUP($B20,[1]Overview!$A$4:$AA$35,8,0)+VLOOKUP($B20,[1]Overview!$A$4:$AA$35,9,0)+VLOOKUP($B20,[1]Overview!$A$4:$AA$35,13,0)+VLOOKUP($B20,[1]Overview!$A$4:$AA$35,14,0)</f>
        <v>535000</v>
      </c>
      <c r="E20" s="79">
        <f ca="1">VLOOKUP($B20,[1]Overview!$A$4:$AA$35,20,0)+VLOOKUP($B20,[1]Overview!$A$4:$AA$35,25,0)</f>
        <v>29</v>
      </c>
      <c r="F20" s="78">
        <f ca="1">VLOOKUP($B20,[1]Overview!$A$4:$AA$35,21,0)+VLOOKUP($B20,[1]Overview!$A$4:$AA$35,22,0)+VLOOKUP($B20,[1]Overview!$A$4:$AA$35,26,0)+VLOOKUP($B20,[1]Overview!$A$4:$AA$35,27,0)</f>
        <v>63600</v>
      </c>
    </row>
    <row r="21" spans="2:6" ht="21" customHeight="1" x14ac:dyDescent="0.35">
      <c r="B21" s="16" t="s">
        <v>18</v>
      </c>
      <c r="C21" s="15">
        <f ca="1">VLOOKUP($B21,[1]Overview!$A$4:$AA$35,7,0)+VLOOKUP($B21,[1]Overview!$A$4:$AA$35,12,0)</f>
        <v>321</v>
      </c>
      <c r="D21" s="73">
        <f ca="1">VLOOKUP($B21,[1]Overview!$A$4:$AA$35,8,0)+VLOOKUP($B21,[1]Overview!$A$4:$AA$35,9,0)+VLOOKUP($B21,[1]Overview!$A$4:$AA$35,13,0)+VLOOKUP($B21,[1]Overview!$A$4:$AA$35,14,0)</f>
        <v>389700</v>
      </c>
      <c r="E21" s="80">
        <f ca="1">VLOOKUP($B21,[1]Overview!$A$4:$AA$35,20,0)+VLOOKUP($B21,[1]Overview!$A$4:$AA$35,25,0)</f>
        <v>81</v>
      </c>
      <c r="F21" s="74">
        <f ca="1">VLOOKUP($B21,[1]Overview!$A$4:$AA$35,21,0)+VLOOKUP($B21,[1]Overview!$A$4:$AA$35,22,0)+VLOOKUP($B21,[1]Overview!$A$4:$AA$35,26,0)+VLOOKUP($B21,[1]Overview!$A$4:$AA$35,27,0)</f>
        <v>138375</v>
      </c>
    </row>
    <row r="22" spans="2:6" ht="21" customHeight="1" x14ac:dyDescent="0.35">
      <c r="B22" s="11" t="s">
        <v>17</v>
      </c>
      <c r="C22" s="10">
        <f ca="1">VLOOKUP($B22,[1]Overview!$A$4:$AA$35,7,0)+VLOOKUP($B22,[1]Overview!$A$4:$AA$35,12,0)</f>
        <v>107</v>
      </c>
      <c r="D22" s="72">
        <f ca="1">VLOOKUP($B22,[1]Overview!$A$4:$AA$35,8,0)+VLOOKUP($B22,[1]Overview!$A$4:$AA$35,9,0)+VLOOKUP($B22,[1]Overview!$A$4:$AA$35,13,0)+VLOOKUP($B22,[1]Overview!$A$4:$AA$35,14,0)</f>
        <v>150400</v>
      </c>
      <c r="E22" s="79">
        <f ca="1">VLOOKUP($B22,[1]Overview!$A$4:$AA$35,20,0)+VLOOKUP($B22,[1]Overview!$A$4:$AA$35,25,0)</f>
        <v>35</v>
      </c>
      <c r="F22" s="78">
        <f ca="1">VLOOKUP($B22,[1]Overview!$A$4:$AA$35,21,0)+VLOOKUP($B22,[1]Overview!$A$4:$AA$35,22,0)+VLOOKUP($B22,[1]Overview!$A$4:$AA$35,26,0)+VLOOKUP($B22,[1]Overview!$A$4:$AA$35,27,0)</f>
        <v>73500</v>
      </c>
    </row>
    <row r="23" spans="2:6" ht="21" customHeight="1" x14ac:dyDescent="0.35">
      <c r="B23" s="16" t="s">
        <v>16</v>
      </c>
      <c r="C23" s="15">
        <f ca="1">VLOOKUP($B23,[1]Overview!$A$4:$AA$35,7,0)+VLOOKUP($B23,[1]Overview!$A$4:$AA$35,12,0)</f>
        <v>59</v>
      </c>
      <c r="D23" s="73">
        <f ca="1">VLOOKUP($B23,[1]Overview!$A$4:$AA$35,8,0)+VLOOKUP($B23,[1]Overview!$A$4:$AA$35,9,0)+VLOOKUP($B23,[1]Overview!$A$4:$AA$35,13,0)+VLOOKUP($B23,[1]Overview!$A$4:$AA$35,14,0)</f>
        <v>92200</v>
      </c>
      <c r="E23" s="80">
        <f ca="1">VLOOKUP($B23,[1]Overview!$A$4:$AA$35,20,0)+VLOOKUP($B23,[1]Overview!$A$4:$AA$35,25,0)</f>
        <v>6</v>
      </c>
      <c r="F23" s="74">
        <f ca="1">VLOOKUP($B23,[1]Overview!$A$4:$AA$35,21,0)+VLOOKUP($B23,[1]Overview!$A$4:$AA$35,22,0)+VLOOKUP($B23,[1]Overview!$A$4:$AA$35,26,0)+VLOOKUP($B23,[1]Overview!$A$4:$AA$35,27,0)</f>
        <v>13500</v>
      </c>
    </row>
    <row r="24" spans="2:6" ht="21" customHeight="1" x14ac:dyDescent="0.35">
      <c r="B24" s="11" t="s">
        <v>15</v>
      </c>
      <c r="C24" s="10">
        <f ca="1">VLOOKUP($B24,[1]Overview!$A$4:$AA$35,7,0)+VLOOKUP($B24,[1]Overview!$A$4:$AA$35,12,0)</f>
        <v>26</v>
      </c>
      <c r="D24" s="72">
        <f ca="1">VLOOKUP($B24,[1]Overview!$A$4:$AA$35,8,0)+VLOOKUP($B24,[1]Overview!$A$4:$AA$35,9,0)+VLOOKUP($B24,[1]Overview!$A$4:$AA$35,13,0)+VLOOKUP($B24,[1]Overview!$A$4:$AA$35,14,0)</f>
        <v>42400</v>
      </c>
      <c r="E24" s="79">
        <f ca="1">VLOOKUP($B24,[1]Overview!$A$4:$AA$35,20,0)+VLOOKUP($B24,[1]Overview!$A$4:$AA$35,25,0)</f>
        <v>2</v>
      </c>
      <c r="F24" s="78">
        <f ca="1">VLOOKUP($B24,[1]Overview!$A$4:$AA$35,21,0)+VLOOKUP($B24,[1]Overview!$A$4:$AA$35,22,0)+VLOOKUP($B24,[1]Overview!$A$4:$AA$35,26,0)+VLOOKUP($B24,[1]Overview!$A$4:$AA$35,27,0)</f>
        <v>4200</v>
      </c>
    </row>
    <row r="25" spans="2:6" ht="21" customHeight="1" x14ac:dyDescent="0.35">
      <c r="B25" s="16" t="s">
        <v>14</v>
      </c>
      <c r="C25" s="15">
        <f ca="1">VLOOKUP($B25,[1]Overview!$A$4:$AA$35,7,0)+VLOOKUP($B25,[1]Overview!$A$4:$AA$35,12,0)</f>
        <v>48</v>
      </c>
      <c r="D25" s="73">
        <f ca="1">VLOOKUP($B25,[1]Overview!$A$4:$AA$35,8,0)+VLOOKUP($B25,[1]Overview!$A$4:$AA$35,9,0)+VLOOKUP($B25,[1]Overview!$A$4:$AA$35,13,0)+VLOOKUP($B25,[1]Overview!$A$4:$AA$35,14,0)</f>
        <v>67200</v>
      </c>
      <c r="E25" s="80">
        <f ca="1">VLOOKUP($B25,[1]Overview!$A$4:$AA$35,20,0)+VLOOKUP($B25,[1]Overview!$A$4:$AA$35,25,0)</f>
        <v>15</v>
      </c>
      <c r="F25" s="74">
        <f ca="1">VLOOKUP($B25,[1]Overview!$A$4:$AA$35,21,0)+VLOOKUP($B25,[1]Overview!$A$4:$AA$35,22,0)+VLOOKUP($B25,[1]Overview!$A$4:$AA$35,26,0)+VLOOKUP($B25,[1]Overview!$A$4:$AA$35,27,0)</f>
        <v>34200</v>
      </c>
    </row>
    <row r="26" spans="2:6" ht="21" customHeight="1" x14ac:dyDescent="0.35">
      <c r="B26" s="11" t="s">
        <v>13</v>
      </c>
      <c r="C26" s="10">
        <f ca="1">VLOOKUP($B26,[1]Overview!$A$4:$AA$35,7,0)+VLOOKUP($B26,[1]Overview!$A$4:$AA$35,12,0)</f>
        <v>19</v>
      </c>
      <c r="D26" s="72">
        <f ca="1">VLOOKUP($B26,[1]Overview!$A$4:$AA$35,8,0)+VLOOKUP($B26,[1]Overview!$A$4:$AA$35,9,0)+VLOOKUP($B26,[1]Overview!$A$4:$AA$35,13,0)+VLOOKUP($B26,[1]Overview!$A$4:$AA$35,14,0)</f>
        <v>26600</v>
      </c>
      <c r="E26" s="79">
        <f ca="1">VLOOKUP($B26,[1]Overview!$A$4:$AA$35,20,0)+VLOOKUP($B26,[1]Overview!$A$4:$AA$35,25,0)</f>
        <v>4</v>
      </c>
      <c r="F26" s="78">
        <f ca="1">VLOOKUP($B26,[1]Overview!$A$4:$AA$35,21,0)+VLOOKUP($B26,[1]Overview!$A$4:$AA$35,22,0)+VLOOKUP($B26,[1]Overview!$A$4:$AA$35,26,0)+VLOOKUP($B26,[1]Overview!$A$4:$AA$35,27,0)</f>
        <v>8400</v>
      </c>
    </row>
    <row r="27" spans="2:6" ht="21" customHeight="1" x14ac:dyDescent="0.35">
      <c r="B27" s="16" t="s">
        <v>12</v>
      </c>
      <c r="C27" s="15">
        <f ca="1">VLOOKUP($B27,[1]Overview!$A$4:$AA$35,7,0)+VLOOKUP($B27,[1]Overview!$A$4:$AA$35,12,0)</f>
        <v>82</v>
      </c>
      <c r="D27" s="73">
        <f ca="1">VLOOKUP($B27,[1]Overview!$A$4:$AA$35,8,0)+VLOOKUP($B27,[1]Overview!$A$4:$AA$35,9,0)+VLOOKUP($B27,[1]Overview!$A$4:$AA$35,13,0)+VLOOKUP($B27,[1]Overview!$A$4:$AA$35,14,0)</f>
        <v>129800</v>
      </c>
      <c r="E27" s="80">
        <f ca="1">VLOOKUP($B27,[1]Overview!$A$4:$AA$35,20,0)+VLOOKUP($B27,[1]Overview!$A$4:$AA$35,25,0)</f>
        <v>9</v>
      </c>
      <c r="F27" s="74">
        <f ca="1">VLOOKUP($B27,[1]Overview!$A$4:$AA$35,21,0)+VLOOKUP($B27,[1]Overview!$A$4:$AA$35,22,0)+VLOOKUP($B27,[1]Overview!$A$4:$AA$35,26,0)+VLOOKUP($B27,[1]Overview!$A$4:$AA$35,27,0)</f>
        <v>18900</v>
      </c>
    </row>
    <row r="28" spans="2:6" ht="21" customHeight="1" x14ac:dyDescent="0.35">
      <c r="B28" s="11" t="s">
        <v>11</v>
      </c>
      <c r="C28" s="10">
        <f ca="1">VLOOKUP($B28,[1]Overview!$A$4:$AA$35,7,0)+VLOOKUP($B28,[1]Overview!$A$4:$AA$35,12,0)</f>
        <v>391</v>
      </c>
      <c r="D28" s="72">
        <f ca="1">VLOOKUP($B28,[1]Overview!$A$4:$AA$35,8,0)+VLOOKUP($B28,[1]Overview!$A$4:$AA$35,9,0)+VLOOKUP($B28,[1]Overview!$A$4:$AA$35,13,0)+VLOOKUP($B28,[1]Overview!$A$4:$AA$35,14,0)</f>
        <v>397550</v>
      </c>
      <c r="E28" s="79">
        <f ca="1">VLOOKUP($B28,[1]Overview!$A$4:$AA$35,20,0)+VLOOKUP($B28,[1]Overview!$A$4:$AA$35,25,0)</f>
        <v>17</v>
      </c>
      <c r="F28" s="78">
        <f ca="1">VLOOKUP($B28,[1]Overview!$A$4:$AA$35,21,0)+VLOOKUP($B28,[1]Overview!$A$4:$AA$35,22,0)+VLOOKUP($B28,[1]Overview!$A$4:$AA$35,26,0)+VLOOKUP($B28,[1]Overview!$A$4:$AA$35,27,0)</f>
        <v>41550</v>
      </c>
    </row>
    <row r="29" spans="2:6" ht="21" customHeight="1" x14ac:dyDescent="0.35">
      <c r="B29" s="16" t="s">
        <v>10</v>
      </c>
      <c r="C29" s="15">
        <f ca="1">VLOOKUP($B29,[1]Overview!$A$4:$AA$35,7,0)+VLOOKUP($B29,[1]Overview!$A$4:$AA$35,12,0)</f>
        <v>9</v>
      </c>
      <c r="D29" s="73">
        <f ca="1">VLOOKUP($B29,[1]Overview!$A$4:$AA$35,8,0)+VLOOKUP($B29,[1]Overview!$A$4:$AA$35,9,0)+VLOOKUP($B29,[1]Overview!$A$4:$AA$35,13,0)+VLOOKUP($B29,[1]Overview!$A$4:$AA$35,14,0)</f>
        <v>12600</v>
      </c>
      <c r="E29" s="80">
        <f ca="1">VLOOKUP($B29,[1]Overview!$A$4:$AA$35,20,0)+VLOOKUP($B29,[1]Overview!$A$4:$AA$35,25,0)</f>
        <v>1</v>
      </c>
      <c r="F29" s="74">
        <f ca="1">VLOOKUP($B29,[1]Overview!$A$4:$AA$35,21,0)+VLOOKUP($B29,[1]Overview!$A$4:$AA$35,22,0)+VLOOKUP($B29,[1]Overview!$A$4:$AA$35,26,0)+VLOOKUP($B29,[1]Overview!$A$4:$AA$35,27,0)</f>
        <v>2100</v>
      </c>
    </row>
    <row r="30" spans="2:6" ht="21" customHeight="1" x14ac:dyDescent="0.35">
      <c r="B30" s="11" t="s">
        <v>9</v>
      </c>
      <c r="C30" s="10">
        <f ca="1">VLOOKUP($B30,[1]Overview!$A$4:$AA$35,7,0)+VLOOKUP($B30,[1]Overview!$A$4:$AA$35,12,0)</f>
        <v>222</v>
      </c>
      <c r="D30" s="72">
        <f ca="1">VLOOKUP($B30,[1]Overview!$A$4:$AA$35,8,0)+VLOOKUP($B30,[1]Overview!$A$4:$AA$35,9,0)+VLOOKUP($B30,[1]Overview!$A$4:$AA$35,13,0)+VLOOKUP($B30,[1]Overview!$A$4:$AA$35,14,0)</f>
        <v>337200</v>
      </c>
      <c r="E30" s="79">
        <f ca="1">VLOOKUP($B30,[1]Overview!$A$4:$AA$35,20,0)+VLOOKUP($B30,[1]Overview!$A$4:$AA$35,25,0)</f>
        <v>32</v>
      </c>
      <c r="F30" s="78">
        <f ca="1">VLOOKUP($B30,[1]Overview!$A$4:$AA$35,21,0)+VLOOKUP($B30,[1]Overview!$A$4:$AA$35,22,0)+VLOOKUP($B30,[1]Overview!$A$4:$AA$35,26,0)+VLOOKUP($B30,[1]Overview!$A$4:$AA$35,27,0)</f>
        <v>69000</v>
      </c>
    </row>
    <row r="31" spans="2:6" ht="21" customHeight="1" x14ac:dyDescent="0.35">
      <c r="B31" s="16" t="s">
        <v>8</v>
      </c>
      <c r="C31" s="15">
        <f ca="1">VLOOKUP($B31,[1]Overview!$A$4:$AA$35,7,0)+VLOOKUP($B31,[1]Overview!$A$4:$AA$35,12,0)</f>
        <v>195</v>
      </c>
      <c r="D31" s="73">
        <f ca="1">VLOOKUP($B31,[1]Overview!$A$4:$AA$35,8,0)+VLOOKUP($B31,[1]Overview!$A$4:$AA$35,9,0)+VLOOKUP($B31,[1]Overview!$A$4:$AA$35,13,0)+VLOOKUP($B31,[1]Overview!$A$4:$AA$35,14,0)</f>
        <v>258300</v>
      </c>
      <c r="E31" s="80">
        <f ca="1">VLOOKUP($B31,[1]Overview!$A$4:$AA$35,20,0)+VLOOKUP($B31,[1]Overview!$A$4:$AA$35,25,0)</f>
        <v>0</v>
      </c>
      <c r="F31" s="74">
        <f ca="1">VLOOKUP($B31,[1]Overview!$A$4:$AA$35,21,0)+VLOOKUP($B31,[1]Overview!$A$4:$AA$35,22,0)+VLOOKUP($B31,[1]Overview!$A$4:$AA$35,26,0)+VLOOKUP($B31,[1]Overview!$A$4:$AA$35,27,0)</f>
        <v>0</v>
      </c>
    </row>
    <row r="32" spans="2:6" ht="21" customHeight="1" x14ac:dyDescent="0.35">
      <c r="B32" s="11" t="s">
        <v>7</v>
      </c>
      <c r="C32" s="10">
        <f ca="1">VLOOKUP($B32,[1]Overview!$A$4:$AA$35,7,0)+VLOOKUP($B32,[1]Overview!$A$4:$AA$35,12,0)</f>
        <v>81</v>
      </c>
      <c r="D32" s="72">
        <f ca="1">VLOOKUP($B32,[1]Overview!$A$4:$AA$35,8,0)+VLOOKUP($B32,[1]Overview!$A$4:$AA$35,9,0)+VLOOKUP($B32,[1]Overview!$A$4:$AA$35,13,0)+VLOOKUP($B32,[1]Overview!$A$4:$AA$35,14,0)</f>
        <v>133800</v>
      </c>
      <c r="E32" s="79">
        <f ca="1">VLOOKUP($B32,[1]Overview!$A$4:$AA$35,20,0)+VLOOKUP($B32,[1]Overview!$A$4:$AA$35,25,0)</f>
        <v>6</v>
      </c>
      <c r="F32" s="78">
        <f ca="1">VLOOKUP($B32,[1]Overview!$A$4:$AA$35,21,0)+VLOOKUP($B32,[1]Overview!$A$4:$AA$35,22,0)+VLOOKUP($B32,[1]Overview!$A$4:$AA$35,26,0)+VLOOKUP($B32,[1]Overview!$A$4:$AA$35,27,0)</f>
        <v>12600</v>
      </c>
    </row>
    <row r="33" spans="2:6" ht="21" customHeight="1" x14ac:dyDescent="0.35">
      <c r="B33" s="16" t="s">
        <v>6</v>
      </c>
      <c r="C33" s="15">
        <f ca="1">VLOOKUP($B33,[1]Overview!$A$4:$AA$35,7,0)+VLOOKUP($B33,[1]Overview!$A$4:$AA$35,12,0)</f>
        <v>5</v>
      </c>
      <c r="D33" s="73">
        <f ca="1">VLOOKUP($B33,[1]Overview!$A$4:$AA$35,8,0)+VLOOKUP($B33,[1]Overview!$A$4:$AA$35,9,0)+VLOOKUP($B33,[1]Overview!$A$4:$AA$35,13,0)+VLOOKUP($B33,[1]Overview!$A$4:$AA$35,14,0)</f>
        <v>10500</v>
      </c>
      <c r="E33" s="80">
        <f ca="1">VLOOKUP($B33,[1]Overview!$A$4:$AA$35,20,0)+VLOOKUP($B33,[1]Overview!$A$4:$AA$35,25,0)</f>
        <v>11</v>
      </c>
      <c r="F33" s="74">
        <f ca="1">VLOOKUP($B33,[1]Overview!$A$4:$AA$35,21,0)+VLOOKUP($B33,[1]Overview!$A$4:$AA$35,22,0)+VLOOKUP($B33,[1]Overview!$A$4:$AA$35,26,0)+VLOOKUP($B33,[1]Overview!$A$4:$AA$35,27,0)</f>
        <v>15400</v>
      </c>
    </row>
    <row r="34" spans="2:6" ht="21" customHeight="1" x14ac:dyDescent="0.35">
      <c r="B34" s="11" t="s">
        <v>5</v>
      </c>
      <c r="C34" s="10">
        <f ca="1">VLOOKUP($B34,[1]Overview!$A$4:$AA$35,7,0)+VLOOKUP($B34,[1]Overview!$A$4:$AA$35,12,0)</f>
        <v>95</v>
      </c>
      <c r="D34" s="72">
        <f ca="1">VLOOKUP($B34,[1]Overview!$A$4:$AA$35,8,0)+VLOOKUP($B34,[1]Overview!$A$4:$AA$35,9,0)+VLOOKUP($B34,[1]Overview!$A$4:$AA$35,13,0)+VLOOKUP($B34,[1]Overview!$A$4:$AA$35,14,0)</f>
        <v>158950</v>
      </c>
      <c r="E34" s="79">
        <f ca="1">VLOOKUP($B34,[1]Overview!$A$4:$AA$35,20,0)+VLOOKUP($B34,[1]Overview!$A$4:$AA$35,25,0)</f>
        <v>19</v>
      </c>
      <c r="F34" s="78">
        <f ca="1">VLOOKUP($B34,[1]Overview!$A$4:$AA$35,21,0)+VLOOKUP($B34,[1]Overview!$A$4:$AA$35,22,0)+VLOOKUP($B34,[1]Overview!$A$4:$AA$35,26,0)+VLOOKUP($B34,[1]Overview!$A$4:$AA$35,27,0)</f>
        <v>46200</v>
      </c>
    </row>
    <row r="35" spans="2:6" ht="21" customHeight="1" x14ac:dyDescent="0.35">
      <c r="B35" s="16" t="s">
        <v>4</v>
      </c>
      <c r="C35" s="15">
        <f ca="1">VLOOKUP($B35,[1]Overview!$A$4:$AA$35,7,0)+VLOOKUP($B35,[1]Overview!$A$4:$AA$35,12,0)</f>
        <v>110</v>
      </c>
      <c r="D35" s="73">
        <f ca="1">VLOOKUP($B35,[1]Overview!$A$4:$AA$35,8,0)+VLOOKUP($B35,[1]Overview!$A$4:$AA$35,9,0)+VLOOKUP($B35,[1]Overview!$A$4:$AA$35,13,0)+VLOOKUP($B35,[1]Overview!$A$4:$AA$35,14,0)</f>
        <v>189850</v>
      </c>
      <c r="E35" s="80">
        <f ca="1">VLOOKUP($B35,[1]Overview!$A$4:$AA$35,20,0)+VLOOKUP($B35,[1]Overview!$A$4:$AA$35,25,0)</f>
        <v>13</v>
      </c>
      <c r="F35" s="74">
        <f ca="1">VLOOKUP($B35,[1]Overview!$A$4:$AA$35,21,0)+VLOOKUP($B35,[1]Overview!$A$4:$AA$35,22,0)+VLOOKUP($B35,[1]Overview!$A$4:$AA$35,26,0)+VLOOKUP($B35,[1]Overview!$A$4:$AA$35,27,0)</f>
        <v>30900</v>
      </c>
    </row>
    <row r="36" spans="2:6" ht="21" customHeight="1" x14ac:dyDescent="0.35">
      <c r="B36" s="11" t="s">
        <v>3</v>
      </c>
      <c r="C36" s="10">
        <f ca="1">VLOOKUP($B36,[1]Overview!$A$4:$AA$35,7,0)+VLOOKUP($B36,[1]Overview!$A$4:$AA$35,12,0)</f>
        <v>154</v>
      </c>
      <c r="D36" s="72">
        <f ca="1">VLOOKUP($B36,[1]Overview!$A$4:$AA$35,8,0)+VLOOKUP($B36,[1]Overview!$A$4:$AA$35,9,0)+VLOOKUP($B36,[1]Overview!$A$4:$AA$35,13,0)+VLOOKUP($B36,[1]Overview!$A$4:$AA$35,14,0)</f>
        <v>167100</v>
      </c>
      <c r="E36" s="79">
        <f ca="1">VLOOKUP($B36,[1]Overview!$A$4:$AA$35,20,0)+VLOOKUP($B36,[1]Overview!$A$4:$AA$35,25,0)</f>
        <v>23</v>
      </c>
      <c r="F36" s="78">
        <f ca="1">VLOOKUP($B36,[1]Overview!$A$4:$AA$35,21,0)+VLOOKUP($B36,[1]Overview!$A$4:$AA$35,22,0)+VLOOKUP($B36,[1]Overview!$A$4:$AA$35,26,0)+VLOOKUP($B36,[1]Overview!$A$4:$AA$35,27,0)</f>
        <v>51675</v>
      </c>
    </row>
    <row r="37" spans="2:6" ht="21" customHeight="1" x14ac:dyDescent="0.35">
      <c r="B37" s="16" t="s">
        <v>2</v>
      </c>
      <c r="C37" s="15">
        <f ca="1">VLOOKUP($B37,[1]Overview!$A$4:$AA$35,7,0)+VLOOKUP($B37,[1]Overview!$A$4:$AA$35,12,0)</f>
        <v>34</v>
      </c>
      <c r="D37" s="73">
        <f ca="1">VLOOKUP($B37,[1]Overview!$A$4:$AA$35,8,0)+VLOOKUP($B37,[1]Overview!$A$4:$AA$35,9,0)+VLOOKUP($B37,[1]Overview!$A$4:$AA$35,13,0)+VLOOKUP($B37,[1]Overview!$A$4:$AA$35,14,0)</f>
        <v>59000</v>
      </c>
      <c r="E37" s="80">
        <f ca="1">VLOOKUP($B37,[1]Overview!$A$4:$AA$35,20,0)+VLOOKUP($B37,[1]Overview!$A$4:$AA$35,25,0)</f>
        <v>1</v>
      </c>
      <c r="F37" s="74">
        <f ca="1">VLOOKUP($B37,[1]Overview!$A$4:$AA$35,21,0)+VLOOKUP($B37,[1]Overview!$A$4:$AA$35,22,0)+VLOOKUP($B37,[1]Overview!$A$4:$AA$35,26,0)+VLOOKUP($B37,[1]Overview!$A$4:$AA$35,27,0)</f>
        <v>2325</v>
      </c>
    </row>
    <row r="38" spans="2:6" ht="21" customHeight="1" x14ac:dyDescent="0.35">
      <c r="B38" s="11" t="s">
        <v>1</v>
      </c>
      <c r="C38" s="10">
        <f ca="1">VLOOKUP($B38,[1]Overview!$A$4:$AA$35,7,0)+VLOOKUP($B38,[1]Overview!$A$4:$AA$35,12,0)</f>
        <v>285</v>
      </c>
      <c r="D38" s="72">
        <f ca="1">VLOOKUP($B38,[1]Overview!$A$4:$AA$35,8,0)+VLOOKUP($B38,[1]Overview!$A$4:$AA$35,9,0)+VLOOKUP($B38,[1]Overview!$A$4:$AA$35,13,0)+VLOOKUP($B38,[1]Overview!$A$4:$AA$35,14,0)</f>
        <v>278850</v>
      </c>
      <c r="E38" s="79">
        <f ca="1">VLOOKUP($B38,[1]Overview!$A$4:$AA$35,20,0)+VLOOKUP($B38,[1]Overview!$A$4:$AA$35,25,0)</f>
        <v>11</v>
      </c>
      <c r="F38" s="78">
        <f ca="1">VLOOKUP($B38,[1]Overview!$A$4:$AA$35,21,0)+VLOOKUP($B38,[1]Overview!$A$4:$AA$35,22,0)+VLOOKUP($B38,[1]Overview!$A$4:$AA$35,26,0)+VLOOKUP($B38,[1]Overview!$A$4:$AA$35,27,0)</f>
        <v>19950</v>
      </c>
    </row>
    <row r="39" spans="2:6" x14ac:dyDescent="0.35">
      <c r="B39" s="6" t="s">
        <v>0</v>
      </c>
      <c r="C39" s="4">
        <f ca="1">SUM(C7:C38)</f>
        <v>3890</v>
      </c>
      <c r="D39" s="71">
        <f ca="1">SUM(D7:D38)</f>
        <v>5362900</v>
      </c>
      <c r="E39" s="77">
        <f ca="1">SUM(E7:E38)</f>
        <v>501</v>
      </c>
      <c r="F39" s="62">
        <f ca="1">SUM(F7:F38)</f>
        <v>1051900</v>
      </c>
    </row>
    <row r="41" spans="2:6" x14ac:dyDescent="0.35">
      <c r="D41" s="61">
        <f ca="1">D39/C39</f>
        <v>1378.6375321336761</v>
      </c>
      <c r="F41" s="61">
        <f ca="1">F39/E39</f>
        <v>2099.6007984031935</v>
      </c>
    </row>
    <row r="42" spans="2:6" x14ac:dyDescent="0.35">
      <c r="D42" s="61">
        <f ca="1">AVERAGE(D7:D38)</f>
        <v>167590.625</v>
      </c>
      <c r="F42" s="61">
        <f ca="1">AVERAGE(F7:F38)</f>
        <v>32871.875</v>
      </c>
    </row>
  </sheetData>
  <mergeCells count="6">
    <mergeCell ref="B3:E3"/>
    <mergeCell ref="C4:D4"/>
    <mergeCell ref="E4:F4"/>
    <mergeCell ref="B5:B6"/>
    <mergeCell ref="C5:D5"/>
    <mergeCell ref="E5:F5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Fig1 Application status</vt:lpstr>
      <vt:lpstr>Table 2</vt:lpstr>
      <vt:lpstr>Tab 3 Application status by RV</vt:lpstr>
      <vt:lpstr>Table 4 National Level spend</vt:lpstr>
      <vt:lpstr>Tab 5 Grant spend and budget</vt:lpstr>
      <vt:lpstr>Table 5 Awards by fund</vt:lpstr>
      <vt:lpstr>Table 6 Awards by RV and LA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2020-12-18T08:25:20Z</dcterms:created>
  <dcterms:modified xsi:type="dcterms:W3CDTF">2020-12-18T08:30:12Z</dcterms:modified>
</cp:coreProperties>
</file>