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officedocument.drawingml.chart+xml" PartName="/xl/charts/chart14.xml"/>
  <Override ContentType="application/vnd.openxmlformats-officedocument.drawingml.chart+xml" PartName="/xl/charts/chart15.xml"/>
  <Override ContentType="application/vnd.openxmlformats-officedocument.drawingml.chart+xml" PartName="/xl/charts/chart16.xml"/>
  <Override ContentType="application/vnd.openxmlformats-officedocument.drawingml.chart+xml" PartName="/xl/charts/chart17.xml"/>
  <Override ContentType="application/vnd.ms-office.chartcolorstyle+xml" PartName="/xl/charts/colors1.xml"/>
  <Override ContentType="application/vnd.ms-office.chartcolorstyle+xml" PartName="/xl/charts/colors2.xml"/>
  <Override ContentType="application/vnd.ms-office.chartcolorstyle+xml" PartName="/xl/charts/colors3.xml"/>
  <Override ContentType="application/vnd.ms-office.chartcolorstyle+xml" PartName="/xl/charts/colors4.xml"/>
  <Override ContentType="application/vnd.ms-office.chartcolorstyle+xml" PartName="/xl/charts/colors5.xml"/>
  <Override ContentType="application/vnd.ms-office.chartcolorstyle+xml" PartName="/xl/charts/colors6.xml"/>
  <Override ContentType="application/vnd.ms-office.chartcolorstyle+xml" PartName="/xl/charts/colors7.xml"/>
  <Override ContentType="application/vnd.ms-office.chartcolorstyle+xml" PartName="/xl/charts/colors8.xml"/>
  <Override ContentType="application/vnd.ms-office.chartcolorstyle+xml" PartName="/xl/charts/colors9.xml"/>
  <Override ContentType="application/vnd.ms-office.chartcolorstyle+xml" PartName="/xl/charts/colors10.xml"/>
  <Override ContentType="application/vnd.ms-office.chartcolorstyle+xml" PartName="/xl/charts/colors11.xml"/>
  <Override ContentType="application/vnd.ms-office.chartcolorstyle+xml" PartName="/xl/charts/colors12.xml"/>
  <Override ContentType="application/vnd.ms-office.chartcolorstyle+xml" PartName="/xl/charts/colors13.xml"/>
  <Override ContentType="application/vnd.ms-office.chartcolorstyle+xml" PartName="/xl/charts/colors14.xml"/>
  <Override ContentType="application/vnd.ms-office.chartcolorstyle+xml" PartName="/xl/charts/colors15.xml"/>
  <Override ContentType="application/vnd.ms-office.chartcolorstyle+xml" PartName="/xl/charts/colors16.xml"/>
  <Override ContentType="application/vnd.ms-office.chartcolorstyle+xml" PartName="/xl/charts/colors17.xml"/>
  <Override ContentType="application/vnd.ms-office.chartstyle+xml" PartName="/xl/charts/style1.xml"/>
  <Override ContentType="application/vnd.ms-office.chartstyle+xml" PartName="/xl/charts/style2.xml"/>
  <Override ContentType="application/vnd.ms-office.chartstyle+xml" PartName="/xl/charts/style3.xml"/>
  <Override ContentType="application/vnd.ms-office.chartstyle+xml" PartName="/xl/charts/style4.xml"/>
  <Override ContentType="application/vnd.ms-office.chartstyle+xml" PartName="/xl/charts/style5.xml"/>
  <Override ContentType="application/vnd.ms-office.chartstyle+xml" PartName="/xl/charts/style6.xml"/>
  <Override ContentType="application/vnd.ms-office.chartstyle+xml" PartName="/xl/charts/style7.xml"/>
  <Override ContentType="application/vnd.ms-office.chartstyle+xml" PartName="/xl/charts/style8.xml"/>
  <Override ContentType="application/vnd.ms-office.chartstyle+xml" PartName="/xl/charts/style9.xml"/>
  <Override ContentType="application/vnd.ms-office.chartstyle+xml" PartName="/xl/charts/style10.xml"/>
  <Override ContentType="application/vnd.ms-office.chartstyle+xml" PartName="/xl/charts/style11.xml"/>
  <Override ContentType="application/vnd.ms-office.chartstyle+xml" PartName="/xl/charts/style12.xml"/>
  <Override ContentType="application/vnd.ms-office.chartstyle+xml" PartName="/xl/charts/style13.xml"/>
  <Override ContentType="application/vnd.ms-office.chartstyle+xml" PartName="/xl/charts/style14.xml"/>
  <Override ContentType="application/vnd.ms-office.chartstyle+xml" PartName="/xl/charts/style15.xml"/>
  <Override ContentType="application/vnd.ms-office.chartstyle+xml" PartName="/xl/charts/style16.xml"/>
  <Override ContentType="application/vnd.ms-office.chartstyle+xml" PartName="/xl/charts/style17.xml"/>
  <Override ContentType="application/vnd.openxmlformats-officedocument.drawing+xml" PartName="/xl/drawings/drawing1.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09"/>
  <workbookPr codeName="ThisWorkbook" defaultThemeVersion="124226"/>
  <mc:AlternateContent>
    <mc:Choice Requires="x15">
      <x15ac:absPath xmlns:x15ac="http://schemas.microsoft.com/office/spreadsheetml/2010/11/ac" url="/Users/jdr1502/Desktop/! Live jobs/SCT08182615721 Stats Self/working files/"/>
    </mc:Choice>
  </mc:AlternateContent>
  <xr:revisionPtr revIDLastSave="0" documentId="8_{044DD608-AD7B-1843-BA1B-DC03A0F0786A}" xr6:coauthVersionLast="34" xr6:coauthVersionMax="34" xr10:uidLastSave="{00000000-0000-0000-0000-000000000000}"/>
  <bookViews>
    <workbookView xWindow="480" yWindow="800" windowWidth="28740" windowHeight="17320" tabRatio="848" xr2:uid="{00000000-000D-0000-FFFF-FFFF00000000}"/>
  </bookViews>
  <sheets>
    <sheet name="Contents" sheetId="13" r:id="rId1"/>
    <sheet name="Background Information" sheetId="12" r:id="rId2"/>
    <sheet name="1. Implementation" sheetId="9" r:id="rId3"/>
    <sheet name="2. Client Demographics" sheetId="14" r:id="rId4"/>
    <sheet name="3. Client Needs and Support" sheetId="18" r:id="rId5"/>
    <sheet name="4. Expenditure" sheetId="16" r:id="rId6"/>
    <sheet name="Background Data" sheetId="15" state="veryHidden" r:id="rId7"/>
  </sheets>
  <externalReferences>
    <externalReference r:id="rId8"/>
  </externalReferences>
  <definedNames>
    <definedName name="LA">'[1]Front Page'!$C$7</definedName>
    <definedName name="LAType" localSheetId="3">#REF!</definedName>
    <definedName name="LAType" localSheetId="4">#REF!</definedName>
    <definedName name="LAType" localSheetId="5">#REF!</definedName>
    <definedName name="LAType">#REF!</definedName>
    <definedName name="Year" localSheetId="3">#REF!</definedName>
    <definedName name="Year" localSheetId="4">#REF!</definedName>
    <definedName name="Year" localSheetId="5">#REF!</definedName>
    <definedName name="Year">#REF!</definedName>
    <definedName name="YN">'[1]Lookup Data'!$W$3:$W$4</definedName>
  </definedNames>
  <calcPr calcId="162913"/>
</workbook>
</file>

<file path=xl/calcChain.xml><?xml version="1.0" encoding="utf-8"?>
<calcChain xmlns="http://schemas.openxmlformats.org/spreadsheetml/2006/main">
  <c r="R136" i="16" l="1"/>
  <c r="R105" i="16"/>
  <c r="R104" i="16"/>
  <c r="R135" i="16"/>
  <c r="R134" i="16"/>
  <c r="R133" i="16"/>
  <c r="Q136" i="16"/>
  <c r="Q135" i="16"/>
  <c r="Q134" i="16"/>
  <c r="Q133" i="16"/>
  <c r="R103" i="16"/>
  <c r="R102" i="16"/>
  <c r="Q105" i="16"/>
  <c r="Q104" i="16"/>
  <c r="Q103" i="16"/>
  <c r="Q102" i="16"/>
  <c r="R76" i="16"/>
  <c r="R75" i="16"/>
  <c r="R74" i="16"/>
  <c r="R73" i="16"/>
  <c r="Q76" i="16"/>
  <c r="Q75" i="16"/>
  <c r="Q74" i="16"/>
  <c r="Q73" i="16"/>
  <c r="R48" i="16"/>
  <c r="R47" i="16"/>
  <c r="R46" i="16"/>
  <c r="R45" i="16"/>
  <c r="Q48" i="16" l="1"/>
  <c r="Q47" i="16"/>
  <c r="Q46" i="16"/>
  <c r="Q45" i="16"/>
  <c r="S180" i="14"/>
  <c r="T180" i="14" s="1"/>
  <c r="S179" i="14"/>
  <c r="T179" i="14" s="1"/>
  <c r="S178" i="14"/>
  <c r="T178" i="14" s="1"/>
  <c r="S14" i="18" l="1"/>
  <c r="P270" i="15" l="1"/>
  <c r="P271" i="15"/>
  <c r="P272" i="15"/>
  <c r="P273" i="15"/>
  <c r="P274" i="15"/>
  <c r="P275" i="15"/>
  <c r="P276" i="15"/>
  <c r="P277" i="15"/>
  <c r="P278" i="15"/>
  <c r="P279" i="15"/>
  <c r="P280" i="15"/>
  <c r="P281" i="15"/>
  <c r="P282" i="15"/>
  <c r="P283" i="15"/>
  <c r="P284" i="15"/>
  <c r="P285" i="15"/>
  <c r="P286" i="15"/>
  <c r="P287" i="15"/>
  <c r="P288" i="15"/>
  <c r="P289" i="15"/>
  <c r="P290" i="15"/>
  <c r="P291" i="15"/>
  <c r="P292" i="15"/>
  <c r="P293" i="15"/>
  <c r="P294" i="15"/>
  <c r="P295" i="15"/>
  <c r="P296" i="15"/>
  <c r="P297" i="15"/>
  <c r="P298" i="15"/>
  <c r="P299" i="15"/>
  <c r="P300" i="15"/>
  <c r="P301" i="15"/>
  <c r="P302" i="15"/>
  <c r="P303" i="15"/>
  <c r="P304" i="15"/>
  <c r="P305" i="15"/>
  <c r="P306" i="15"/>
  <c r="P307" i="15"/>
  <c r="P308" i="15"/>
  <c r="P309" i="15"/>
  <c r="P310" i="15"/>
  <c r="P311" i="15"/>
  <c r="P312" i="15"/>
  <c r="P313" i="15"/>
  <c r="P314" i="15"/>
  <c r="P315" i="15"/>
  <c r="P316" i="15"/>
  <c r="P317" i="15"/>
  <c r="P318" i="15"/>
  <c r="P319" i="15"/>
  <c r="P320" i="15"/>
  <c r="P321" i="15"/>
  <c r="P269" i="15"/>
  <c r="P130" i="15"/>
  <c r="P131" i="15"/>
  <c r="P132" i="15"/>
  <c r="P133" i="15"/>
  <c r="P134" i="15"/>
  <c r="P135" i="15"/>
  <c r="P136" i="15"/>
  <c r="P137" i="15"/>
  <c r="P138" i="15"/>
  <c r="P139" i="15"/>
  <c r="P140" i="15"/>
  <c r="P141" i="15"/>
  <c r="P142" i="15"/>
  <c r="P143" i="15"/>
  <c r="P144" i="15"/>
  <c r="P145" i="15"/>
  <c r="P146" i="15"/>
  <c r="P147" i="15"/>
  <c r="P148" i="15"/>
  <c r="P149" i="15"/>
  <c r="P150" i="15"/>
  <c r="P151" i="15"/>
  <c r="P152" i="15"/>
  <c r="P153" i="15"/>
  <c r="P154" i="15"/>
  <c r="P155" i="15"/>
  <c r="P156" i="15"/>
  <c r="P157" i="15"/>
  <c r="P158" i="15"/>
  <c r="P159" i="15"/>
  <c r="P160" i="15"/>
  <c r="P161" i="15"/>
  <c r="P162" i="15"/>
  <c r="P163" i="15"/>
  <c r="P164" i="15"/>
  <c r="P165" i="15"/>
  <c r="P166" i="15"/>
  <c r="P167" i="15"/>
  <c r="P168" i="15"/>
  <c r="P169" i="15"/>
  <c r="P170" i="15"/>
  <c r="P171" i="15"/>
  <c r="P172" i="15"/>
  <c r="P173" i="15"/>
  <c r="P174" i="15"/>
  <c r="P175" i="15"/>
  <c r="P176" i="15"/>
  <c r="P177" i="15"/>
  <c r="P178" i="15"/>
  <c r="P179" i="15"/>
  <c r="P180" i="15"/>
  <c r="P181" i="15"/>
  <c r="P182" i="15"/>
  <c r="P183" i="15"/>
  <c r="P184" i="15"/>
  <c r="P185" i="15"/>
  <c r="P186" i="15"/>
  <c r="P187" i="15"/>
  <c r="P188" i="15"/>
  <c r="P189" i="15"/>
  <c r="P190" i="15"/>
  <c r="P191" i="15"/>
  <c r="P192" i="15"/>
  <c r="P193" i="15"/>
  <c r="P194" i="15"/>
  <c r="P195" i="15"/>
  <c r="P196" i="15"/>
  <c r="P197" i="15"/>
  <c r="P198" i="15"/>
  <c r="P199" i="15"/>
  <c r="P200" i="15"/>
  <c r="P201" i="15"/>
  <c r="P202" i="15"/>
  <c r="P203" i="15"/>
  <c r="P204" i="15"/>
  <c r="P205" i="15"/>
  <c r="P206" i="15"/>
  <c r="P207" i="15"/>
  <c r="P208" i="15"/>
  <c r="P209" i="15"/>
  <c r="P210" i="15"/>
  <c r="P211" i="15"/>
  <c r="P212" i="15"/>
  <c r="P213" i="15"/>
  <c r="P214" i="15"/>
  <c r="P215" i="15"/>
  <c r="P216" i="15"/>
  <c r="P217" i="15"/>
  <c r="P218" i="15"/>
  <c r="P129" i="15"/>
  <c r="Q176" i="14"/>
  <c r="Q179" i="14" s="1"/>
  <c r="Q180" i="14" l="1"/>
  <c r="R180" i="14" s="1"/>
  <c r="Q178" i="14"/>
  <c r="R178" i="14" s="1"/>
  <c r="R179" i="14"/>
  <c r="S54" i="18"/>
  <c r="T54" i="18" s="1"/>
  <c r="W50" i="18"/>
  <c r="X50" i="18" s="1"/>
  <c r="Q52" i="18"/>
  <c r="R52" i="18" s="1"/>
  <c r="Q56" i="18"/>
  <c r="R56" i="18" s="1"/>
  <c r="Q48" i="18"/>
  <c r="R48" i="18" s="1"/>
  <c r="Q55" i="18"/>
  <c r="R55" i="18" s="1"/>
  <c r="S47" i="18"/>
  <c r="T47" i="18" s="1"/>
  <c r="S49" i="18"/>
  <c r="T49" i="18" s="1"/>
  <c r="U51" i="18"/>
  <c r="V51" i="18" s="1"/>
  <c r="W53" i="18"/>
  <c r="X53" i="18" s="1"/>
  <c r="Q54" i="18"/>
  <c r="R54" i="18" s="1"/>
  <c r="Q50" i="18"/>
  <c r="R50" i="18" s="1"/>
  <c r="S56" i="18"/>
  <c r="T56" i="18" s="1"/>
  <c r="S52" i="18"/>
  <c r="T52" i="18" s="1"/>
  <c r="S48" i="18"/>
  <c r="T48" i="18" s="1"/>
  <c r="U54" i="18"/>
  <c r="V54" i="18" s="1"/>
  <c r="U50" i="18"/>
  <c r="V50" i="18" s="1"/>
  <c r="W56" i="18"/>
  <c r="X56" i="18" s="1"/>
  <c r="W52" i="18"/>
  <c r="X52" i="18" s="1"/>
  <c r="W48" i="18"/>
  <c r="X48" i="18" s="1"/>
  <c r="Q51" i="18"/>
  <c r="R51" i="18" s="1"/>
  <c r="S53" i="18"/>
  <c r="T53" i="18" s="1"/>
  <c r="U55" i="18"/>
  <c r="V55" i="18" s="1"/>
  <c r="W47" i="18"/>
  <c r="X47" i="18" s="1"/>
  <c r="W49" i="18"/>
  <c r="X49" i="18" s="1"/>
  <c r="Q47" i="18"/>
  <c r="R47" i="18" s="1"/>
  <c r="Q53" i="18"/>
  <c r="R53" i="18" s="1"/>
  <c r="Q49" i="18"/>
  <c r="R49" i="18" s="1"/>
  <c r="S55" i="18"/>
  <c r="T55" i="18" s="1"/>
  <c r="S51" i="18"/>
  <c r="T51" i="18" s="1"/>
  <c r="U47" i="18"/>
  <c r="V47" i="18" s="1"/>
  <c r="U53" i="18"/>
  <c r="V53" i="18" s="1"/>
  <c r="U49" i="18"/>
  <c r="V49" i="18" s="1"/>
  <c r="W55" i="18"/>
  <c r="X55" i="18" s="1"/>
  <c r="W51" i="18"/>
  <c r="X51" i="18" s="1"/>
  <c r="S50" i="18"/>
  <c r="T50" i="18" s="1"/>
  <c r="U56" i="18"/>
  <c r="V56" i="18" s="1"/>
  <c r="U52" i="18"/>
  <c r="V52" i="18" s="1"/>
  <c r="U48" i="18"/>
  <c r="V48" i="18" s="1"/>
  <c r="W54" i="18"/>
  <c r="X54" i="18" s="1"/>
  <c r="O92" i="18" l="1"/>
  <c r="O91" i="18"/>
  <c r="O90" i="18"/>
  <c r="O89" i="18"/>
  <c r="O88" i="18"/>
  <c r="O87" i="18"/>
  <c r="AX80" i="15"/>
  <c r="AX81" i="15"/>
  <c r="AX82" i="15"/>
  <c r="AX83" i="15"/>
  <c r="AX84" i="15"/>
  <c r="AX85" i="15"/>
  <c r="AX86" i="15"/>
  <c r="AX87" i="15"/>
  <c r="AX88" i="15"/>
  <c r="AX89" i="15"/>
  <c r="AX90" i="15"/>
  <c r="AX91" i="15"/>
  <c r="AX92" i="15"/>
  <c r="AX93" i="15"/>
  <c r="AX94" i="15"/>
  <c r="AX95" i="15"/>
  <c r="AX96" i="15"/>
  <c r="AX97" i="15"/>
  <c r="AX98" i="15"/>
  <c r="AX99" i="15"/>
  <c r="AX100" i="15"/>
  <c r="AX101" i="15"/>
  <c r="AX102" i="15"/>
  <c r="AX103" i="15"/>
  <c r="AX104" i="15"/>
  <c r="AX105" i="15"/>
  <c r="AX106" i="15"/>
  <c r="AX107" i="15"/>
  <c r="AX108" i="15"/>
  <c r="AX109" i="15"/>
  <c r="AX110" i="15"/>
  <c r="AX111" i="15"/>
  <c r="AX112" i="15"/>
  <c r="AX113" i="15"/>
  <c r="AX114" i="15"/>
  <c r="AX115" i="15"/>
  <c r="AX116" i="15"/>
  <c r="AX117" i="15"/>
  <c r="AX118" i="15"/>
  <c r="AX119" i="15"/>
  <c r="AX120" i="15"/>
  <c r="AX121" i="15"/>
  <c r="AX122" i="15"/>
  <c r="AX123" i="15"/>
  <c r="AX124" i="15"/>
  <c r="AX125" i="15"/>
  <c r="AX126" i="15"/>
  <c r="AX127" i="15"/>
  <c r="AX128" i="15"/>
  <c r="AX129" i="15"/>
  <c r="AX130" i="15"/>
  <c r="AX131" i="15"/>
  <c r="AX132" i="15"/>
  <c r="AX133" i="15"/>
  <c r="AX134" i="15"/>
  <c r="AX135" i="15"/>
  <c r="AX136" i="15"/>
  <c r="AX137" i="15"/>
  <c r="AX138" i="15"/>
  <c r="AX139" i="15"/>
  <c r="AX140" i="15"/>
  <c r="AX141" i="15"/>
  <c r="AX142" i="15"/>
  <c r="AX143" i="15"/>
  <c r="AX144" i="15"/>
  <c r="AX145" i="15"/>
  <c r="AX146" i="15"/>
  <c r="AX147" i="15"/>
  <c r="AX148" i="15"/>
  <c r="AX149" i="15"/>
  <c r="AX150" i="15"/>
  <c r="AX151" i="15"/>
  <c r="AX152" i="15"/>
  <c r="AX153" i="15"/>
  <c r="AX154" i="15"/>
  <c r="AX155" i="15"/>
  <c r="AX156" i="15"/>
  <c r="AX157" i="15"/>
  <c r="AX158" i="15"/>
  <c r="AX159" i="15"/>
  <c r="AX160" i="15"/>
  <c r="AX161" i="15"/>
  <c r="AX162" i="15"/>
  <c r="AX163" i="15"/>
  <c r="AX164" i="15"/>
  <c r="AX165" i="15"/>
  <c r="AX166" i="15"/>
  <c r="AX167" i="15"/>
  <c r="AX168" i="15"/>
  <c r="AX169" i="15"/>
  <c r="AX170" i="15"/>
  <c r="AX171" i="15"/>
  <c r="AX172" i="15"/>
  <c r="AX173" i="15"/>
  <c r="AX174" i="15"/>
  <c r="AX175" i="15"/>
  <c r="AX176" i="15"/>
  <c r="AX177" i="15"/>
  <c r="AX178" i="15"/>
  <c r="AX179" i="15"/>
  <c r="AX180" i="15"/>
  <c r="AX181" i="15"/>
  <c r="AX182" i="15"/>
  <c r="AX183" i="15"/>
  <c r="AX184" i="15"/>
  <c r="AX185" i="15"/>
  <c r="AX186" i="15"/>
  <c r="AX187" i="15"/>
  <c r="AX188" i="15"/>
  <c r="AX189" i="15"/>
  <c r="AX190" i="15"/>
  <c r="AX191" i="15"/>
  <c r="AX192" i="15"/>
  <c r="AX193" i="15"/>
  <c r="AX194" i="15"/>
  <c r="AX195" i="15"/>
  <c r="AX196" i="15"/>
  <c r="AX197" i="15"/>
  <c r="AX198" i="15"/>
  <c r="AX199" i="15"/>
  <c r="AX200" i="15"/>
  <c r="AX201" i="15"/>
  <c r="AX202" i="15"/>
  <c r="AX203" i="15"/>
  <c r="AX204" i="15"/>
  <c r="AX205" i="15"/>
  <c r="AX206" i="15"/>
  <c r="AX207" i="15"/>
  <c r="AX208" i="15"/>
  <c r="AX209" i="15"/>
  <c r="AX210" i="15"/>
  <c r="AX211" i="15"/>
  <c r="AX212" i="15"/>
  <c r="AX213" i="15"/>
  <c r="AX214" i="15"/>
  <c r="AX215" i="15"/>
  <c r="AX216" i="15"/>
  <c r="AX217" i="15"/>
  <c r="AX218" i="15"/>
  <c r="AX219" i="15"/>
  <c r="AX220" i="15"/>
  <c r="AX221" i="15"/>
  <c r="AX222" i="15"/>
  <c r="AX223" i="15"/>
  <c r="AX224" i="15"/>
  <c r="AX225" i="15"/>
  <c r="AX226" i="15"/>
  <c r="AX227" i="15"/>
  <c r="AX228" i="15"/>
  <c r="AX229" i="15"/>
  <c r="AX230" i="15"/>
  <c r="AX231" i="15"/>
  <c r="AX232" i="15"/>
  <c r="AX233" i="15"/>
  <c r="AX234" i="15"/>
  <c r="AX235" i="15"/>
  <c r="AX236" i="15"/>
  <c r="AX237" i="15"/>
  <c r="AX238" i="15"/>
  <c r="AX239" i="15"/>
  <c r="AX240" i="15"/>
  <c r="AX241" i="15"/>
  <c r="AX242" i="15"/>
  <c r="AX243" i="15"/>
  <c r="AX244" i="15"/>
  <c r="AX245" i="15"/>
  <c r="AX246" i="15"/>
  <c r="AX247" i="15"/>
  <c r="AX248" i="15"/>
  <c r="AX249" i="15"/>
  <c r="AX250" i="15"/>
  <c r="AX251" i="15"/>
  <c r="AX252" i="15"/>
  <c r="AX253" i="15"/>
  <c r="AX254" i="15"/>
  <c r="AX255" i="15"/>
  <c r="AX256" i="15"/>
  <c r="AX257" i="15"/>
  <c r="AX258" i="15"/>
  <c r="AX259" i="15"/>
  <c r="AX260" i="15"/>
  <c r="AX261" i="15"/>
  <c r="AX262" i="15"/>
  <c r="AX263" i="15"/>
  <c r="AX264" i="15"/>
  <c r="AX265" i="15"/>
  <c r="AX266" i="15"/>
  <c r="AX267" i="15"/>
  <c r="AX268" i="15"/>
  <c r="AX269" i="15"/>
  <c r="AX270" i="15"/>
  <c r="AX271" i="15"/>
  <c r="AX272" i="15"/>
  <c r="AX273" i="15"/>
  <c r="AX274" i="15"/>
  <c r="AX275" i="15"/>
  <c r="AX276" i="15"/>
  <c r="AX277" i="15"/>
  <c r="AX278" i="15"/>
  <c r="AX279" i="15"/>
  <c r="AX280" i="15"/>
  <c r="AX281" i="15"/>
  <c r="AX282" i="15"/>
  <c r="AX283" i="15"/>
  <c r="AX284" i="15"/>
  <c r="AX285" i="15"/>
  <c r="AX286" i="15"/>
  <c r="AX287" i="15"/>
  <c r="AX79" i="15"/>
  <c r="AN80" i="15"/>
  <c r="AN81" i="15"/>
  <c r="AN82" i="15"/>
  <c r="AN83" i="15"/>
  <c r="AN84" i="15"/>
  <c r="AN85" i="15"/>
  <c r="AN86" i="15"/>
  <c r="AN87" i="15"/>
  <c r="AN88" i="15"/>
  <c r="AN89" i="15"/>
  <c r="AN90" i="15"/>
  <c r="AN91" i="15"/>
  <c r="AN92" i="15"/>
  <c r="AN93" i="15"/>
  <c r="AN94" i="15"/>
  <c r="AN95" i="15"/>
  <c r="AN96" i="15"/>
  <c r="AN97" i="15"/>
  <c r="AN98" i="15"/>
  <c r="AN99" i="15"/>
  <c r="AN100" i="15"/>
  <c r="AN101" i="15"/>
  <c r="AN102" i="15"/>
  <c r="AN103" i="15"/>
  <c r="AN104" i="15"/>
  <c r="AN105" i="15"/>
  <c r="AN106" i="15"/>
  <c r="AN107" i="15"/>
  <c r="AN108" i="15"/>
  <c r="AN109" i="15"/>
  <c r="AN110" i="15"/>
  <c r="AN111" i="15"/>
  <c r="AN112" i="15"/>
  <c r="AN113" i="15"/>
  <c r="AN114" i="15"/>
  <c r="AN115" i="15"/>
  <c r="AN116" i="15"/>
  <c r="AN117" i="15"/>
  <c r="AN118" i="15"/>
  <c r="AN119" i="15"/>
  <c r="AN120" i="15"/>
  <c r="AN121" i="15"/>
  <c r="AN122" i="15"/>
  <c r="AN123" i="15"/>
  <c r="AN124" i="15"/>
  <c r="AN125" i="15"/>
  <c r="AN126" i="15"/>
  <c r="AN127" i="15"/>
  <c r="AN128" i="15"/>
  <c r="AN129" i="15"/>
  <c r="AN130" i="15"/>
  <c r="AN131" i="15"/>
  <c r="AN132" i="15"/>
  <c r="AN133" i="15"/>
  <c r="AN134" i="15"/>
  <c r="AN135" i="15"/>
  <c r="AN136" i="15"/>
  <c r="AN137" i="15"/>
  <c r="AN138" i="15"/>
  <c r="AN139" i="15"/>
  <c r="AN140" i="15"/>
  <c r="AN141" i="15"/>
  <c r="AN142" i="15"/>
  <c r="AN143" i="15"/>
  <c r="AN144" i="15"/>
  <c r="AN145" i="15"/>
  <c r="AN146" i="15"/>
  <c r="AN147" i="15"/>
  <c r="AN148" i="15"/>
  <c r="AN149" i="15"/>
  <c r="AN150" i="15"/>
  <c r="AN151" i="15"/>
  <c r="AN152" i="15"/>
  <c r="AN153" i="15"/>
  <c r="AN154" i="15"/>
  <c r="AN155" i="15"/>
  <c r="AN156" i="15"/>
  <c r="AN157" i="15"/>
  <c r="AN158" i="15"/>
  <c r="AN159" i="15"/>
  <c r="AN160" i="15"/>
  <c r="AN161" i="15"/>
  <c r="AN162" i="15"/>
  <c r="AN163" i="15"/>
  <c r="AN164" i="15"/>
  <c r="AN165" i="15"/>
  <c r="AN166" i="15"/>
  <c r="AN167" i="15"/>
  <c r="AN168" i="15"/>
  <c r="AN169" i="15"/>
  <c r="AN170" i="15"/>
  <c r="AN171" i="15"/>
  <c r="AN172" i="15"/>
  <c r="AN173" i="15"/>
  <c r="AN174" i="15"/>
  <c r="AN79" i="15"/>
  <c r="Q155" i="14" l="1"/>
  <c r="R155" i="14" s="1"/>
  <c r="W103" i="14"/>
  <c r="X103" i="14" s="1"/>
  <c r="W155" i="14"/>
  <c r="X155" i="14" s="1"/>
  <c r="U153" i="14"/>
  <c r="V153" i="14" s="1"/>
  <c r="W100" i="14"/>
  <c r="X100" i="14" s="1"/>
  <c r="U101" i="14"/>
  <c r="V101" i="14" s="1"/>
  <c r="U152" i="14"/>
  <c r="V152" i="14" s="1"/>
  <c r="U102" i="14"/>
  <c r="V102" i="14" s="1"/>
  <c r="W101" i="14"/>
  <c r="X101" i="14" s="1"/>
  <c r="Q154" i="14"/>
  <c r="R154" i="14" s="1"/>
  <c r="S155" i="14"/>
  <c r="T155" i="14" s="1"/>
  <c r="U156" i="14"/>
  <c r="V156" i="14" s="1"/>
  <c r="W152" i="14"/>
  <c r="X152" i="14" s="1"/>
  <c r="W153" i="14"/>
  <c r="X153" i="14" s="1"/>
  <c r="S156" i="14"/>
  <c r="T156" i="14" s="1"/>
  <c r="W154" i="14"/>
  <c r="X154" i="14" s="1"/>
  <c r="U99" i="14"/>
  <c r="V99" i="14" s="1"/>
  <c r="U103" i="14"/>
  <c r="V103" i="14" s="1"/>
  <c r="W102" i="14"/>
  <c r="X102" i="14" s="1"/>
  <c r="Q152" i="14"/>
  <c r="R152" i="14" s="1"/>
  <c r="Q153" i="14"/>
  <c r="R153" i="14" s="1"/>
  <c r="S154" i="14"/>
  <c r="T154" i="14" s="1"/>
  <c r="U155" i="14"/>
  <c r="V155" i="14" s="1"/>
  <c r="W156" i="14"/>
  <c r="X156" i="14" s="1"/>
  <c r="U100" i="14"/>
  <c r="V100" i="14" s="1"/>
  <c r="W99" i="14"/>
  <c r="X99" i="14" s="1"/>
  <c r="Q156" i="14"/>
  <c r="R156" i="14" s="1"/>
  <c r="S152" i="14"/>
  <c r="T152" i="14" s="1"/>
  <c r="S153" i="14"/>
  <c r="T153" i="14" s="1"/>
  <c r="U154" i="14"/>
  <c r="V154" i="14" s="1"/>
  <c r="S23" i="14"/>
  <c r="T23" i="14" s="1"/>
  <c r="S22" i="14"/>
  <c r="T22" i="14" s="1"/>
  <c r="S21" i="14"/>
  <c r="T21" i="14" s="1"/>
  <c r="S20" i="14"/>
  <c r="T20" i="14" s="1"/>
  <c r="S19" i="14"/>
  <c r="T19" i="14" s="1"/>
  <c r="S18" i="14"/>
  <c r="T18" i="14" s="1"/>
  <c r="S17" i="14"/>
  <c r="T17" i="14" s="1"/>
  <c r="S16" i="14"/>
  <c r="T16" i="14" s="1"/>
  <c r="Q23" i="14"/>
  <c r="R23" i="14" s="1"/>
  <c r="Q22" i="14"/>
  <c r="R22" i="14" s="1"/>
  <c r="Q21" i="14"/>
  <c r="R21" i="14" s="1"/>
  <c r="Q20" i="14"/>
  <c r="R20" i="14" s="1"/>
  <c r="Q19" i="14"/>
  <c r="R19" i="14" s="1"/>
  <c r="Q18" i="14"/>
  <c r="R18" i="14" s="1"/>
  <c r="Q17" i="14"/>
  <c r="R17" i="14" s="1"/>
  <c r="Q16" i="14"/>
  <c r="R16" i="14" s="1"/>
  <c r="AD80" i="15"/>
  <c r="AD81" i="15"/>
  <c r="AD82" i="15"/>
  <c r="AD83" i="15"/>
  <c r="AD84" i="15"/>
  <c r="AD85" i="15"/>
  <c r="AD86" i="15"/>
  <c r="AD87" i="15"/>
  <c r="AD88" i="15"/>
  <c r="AD89" i="15"/>
  <c r="AD90" i="15"/>
  <c r="AD91" i="15"/>
  <c r="AD92" i="15"/>
  <c r="AD93" i="15"/>
  <c r="AD94" i="15"/>
  <c r="AD95" i="15"/>
  <c r="AD96" i="15"/>
  <c r="AD97" i="15"/>
  <c r="AD98" i="15"/>
  <c r="AD99" i="15"/>
  <c r="AD100" i="15"/>
  <c r="AD101" i="15"/>
  <c r="AD102" i="15"/>
  <c r="AD103" i="15"/>
  <c r="AD104" i="15"/>
  <c r="AD105" i="15"/>
  <c r="AD106" i="15"/>
  <c r="AD107" i="15"/>
  <c r="AD108" i="15"/>
  <c r="AD109" i="15"/>
  <c r="AD110" i="15"/>
  <c r="AD111" i="15"/>
  <c r="AD112" i="15"/>
  <c r="AD113" i="15"/>
  <c r="AD114" i="15"/>
  <c r="AD115" i="15"/>
  <c r="AD116" i="15"/>
  <c r="AD117" i="15"/>
  <c r="AD118" i="15"/>
  <c r="AD119" i="15"/>
  <c r="AD120" i="15"/>
  <c r="AD121" i="15"/>
  <c r="AD122" i="15"/>
  <c r="AD123" i="15"/>
  <c r="AD124" i="15"/>
  <c r="AD125" i="15"/>
  <c r="AD126" i="15"/>
  <c r="AD127" i="15"/>
  <c r="AD128" i="15"/>
  <c r="AD129" i="15"/>
  <c r="AD130" i="15"/>
  <c r="AD131" i="15"/>
  <c r="AD132" i="15"/>
  <c r="AD133" i="15"/>
  <c r="AD134" i="15"/>
  <c r="AD135" i="15"/>
  <c r="AD136" i="15"/>
  <c r="AD137" i="15"/>
  <c r="AD138" i="15"/>
  <c r="AD139" i="15"/>
  <c r="AD140" i="15"/>
  <c r="AD141" i="15"/>
  <c r="AD142" i="15"/>
  <c r="AD143" i="15"/>
  <c r="AD144" i="15"/>
  <c r="AD145" i="15"/>
  <c r="AD146" i="15"/>
  <c r="AD147" i="15"/>
  <c r="AD148" i="15"/>
  <c r="AD149" i="15"/>
  <c r="AD150" i="15"/>
  <c r="AD151" i="15"/>
  <c r="AD152" i="15"/>
  <c r="AD153" i="15"/>
  <c r="AD154" i="15"/>
  <c r="AD155" i="15"/>
  <c r="AD156" i="15"/>
  <c r="AD157" i="15"/>
  <c r="AD158" i="15"/>
  <c r="AD159" i="15"/>
  <c r="AD160" i="15"/>
  <c r="AD161" i="15"/>
  <c r="AD162" i="15"/>
  <c r="AD163" i="15"/>
  <c r="AD164" i="15"/>
  <c r="AD165" i="15"/>
  <c r="AD166" i="15"/>
  <c r="AD167" i="15"/>
  <c r="AD168" i="15"/>
  <c r="AD169" i="15"/>
  <c r="AD170" i="15"/>
  <c r="AD171" i="15"/>
  <c r="AD172" i="15"/>
  <c r="AD173" i="15"/>
  <c r="AD174" i="15"/>
  <c r="AD175" i="15"/>
  <c r="AD176" i="15"/>
  <c r="AD177" i="15"/>
  <c r="AD178" i="15"/>
  <c r="AD179" i="15"/>
  <c r="AD180" i="15"/>
  <c r="AD181" i="15"/>
  <c r="AD182" i="15"/>
  <c r="AD183" i="15"/>
  <c r="AD184" i="15"/>
  <c r="AD185" i="15"/>
  <c r="AD186" i="15"/>
  <c r="AD187" i="15"/>
  <c r="AD188" i="15"/>
  <c r="AD189" i="15"/>
  <c r="AD190" i="15"/>
  <c r="AD191" i="15"/>
  <c r="AD192" i="15"/>
  <c r="AD193" i="15"/>
  <c r="AD194" i="15"/>
  <c r="AD195" i="15"/>
  <c r="AD196" i="15"/>
  <c r="AD197" i="15"/>
  <c r="AD198" i="15"/>
  <c r="AD199" i="15"/>
  <c r="AD200" i="15"/>
  <c r="AD201" i="15"/>
  <c r="AD79" i="15"/>
  <c r="Q14" i="14"/>
  <c r="O16" i="14" s="1"/>
  <c r="U75" i="14" l="1"/>
  <c r="V75" i="14" s="1"/>
  <c r="S73" i="14"/>
  <c r="T73" i="14" s="1"/>
  <c r="U76" i="14"/>
  <c r="V76" i="14" s="1"/>
  <c r="S74" i="14"/>
  <c r="T74" i="14" s="1"/>
  <c r="Q72" i="14"/>
  <c r="R72" i="14" s="1"/>
  <c r="Q76" i="14"/>
  <c r="R76" i="14" s="1"/>
  <c r="S75" i="14"/>
  <c r="T75" i="14" s="1"/>
  <c r="U74" i="14"/>
  <c r="V74" i="14" s="1"/>
  <c r="Q74" i="14"/>
  <c r="R74" i="14" s="1"/>
  <c r="U72" i="14"/>
  <c r="V72" i="14" s="1"/>
  <c r="Q75" i="14"/>
  <c r="R75" i="14" s="1"/>
  <c r="U73" i="14"/>
  <c r="V73" i="14" s="1"/>
  <c r="Q73" i="14"/>
  <c r="R73" i="14" s="1"/>
  <c r="S72" i="14"/>
  <c r="T72" i="14" s="1"/>
  <c r="S76" i="14"/>
  <c r="T76" i="14" s="1"/>
  <c r="O79" i="16" l="1"/>
  <c r="H340" i="15"/>
  <c r="Q131" i="14"/>
  <c r="O155" i="14"/>
  <c r="O154" i="14"/>
  <c r="N153" i="14"/>
  <c r="N152" i="14"/>
  <c r="M156" i="14"/>
  <c r="L155" i="14"/>
  <c r="AW322" i="15"/>
  <c r="AW323" i="15"/>
  <c r="AW324" i="15"/>
  <c r="AW325" i="15"/>
  <c r="AW326" i="15"/>
  <c r="AW327" i="15"/>
  <c r="AW328" i="15"/>
  <c r="AW329" i="15"/>
  <c r="M134" i="14"/>
  <c r="W135" i="14" l="1"/>
  <c r="X135" i="14" s="1"/>
  <c r="W134" i="14"/>
  <c r="X134" i="14" s="1"/>
  <c r="U138" i="14"/>
  <c r="V138" i="14" s="1"/>
  <c r="S137" i="14"/>
  <c r="T137" i="14" s="1"/>
  <c r="Q136" i="14"/>
  <c r="R136" i="14" s="1"/>
  <c r="W137" i="14"/>
  <c r="X137" i="14" s="1"/>
  <c r="U136" i="14"/>
  <c r="V136" i="14" s="1"/>
  <c r="S135" i="14"/>
  <c r="T135" i="14" s="1"/>
  <c r="S134" i="14"/>
  <c r="T134" i="14" s="1"/>
  <c r="Q138" i="14"/>
  <c r="R138" i="14" s="1"/>
  <c r="W136" i="14"/>
  <c r="X136" i="14" s="1"/>
  <c r="U135" i="14"/>
  <c r="V135" i="14" s="1"/>
  <c r="U134" i="14"/>
  <c r="V134" i="14" s="1"/>
  <c r="Q137" i="14"/>
  <c r="R137" i="14" s="1"/>
  <c r="W138" i="14"/>
  <c r="X138" i="14" s="1"/>
  <c r="U137" i="14"/>
  <c r="V137" i="14" s="1"/>
  <c r="S136" i="14"/>
  <c r="T136" i="14" s="1"/>
  <c r="Q135" i="14"/>
  <c r="R135" i="14" s="1"/>
  <c r="Q134" i="14"/>
  <c r="R134" i="14" s="1"/>
  <c r="S138" i="14"/>
  <c r="T138" i="14" s="1"/>
  <c r="O78" i="16"/>
  <c r="O74" i="16"/>
  <c r="O77" i="16"/>
  <c r="O76" i="16"/>
  <c r="O73" i="16"/>
  <c r="O75" i="16"/>
  <c r="L154" i="14"/>
  <c r="M155" i="14"/>
  <c r="N156" i="14"/>
  <c r="O152" i="14"/>
  <c r="O153" i="14"/>
  <c r="L152" i="14"/>
  <c r="L153" i="14"/>
  <c r="M154" i="14"/>
  <c r="N155" i="14"/>
  <c r="O156" i="14"/>
  <c r="L156" i="14"/>
  <c r="M152" i="14"/>
  <c r="M153" i="14"/>
  <c r="N154" i="14"/>
  <c r="O135" i="14"/>
  <c r="N135" i="14"/>
  <c r="O136" i="14"/>
  <c r="N136" i="14"/>
  <c r="O137" i="14"/>
  <c r="N137" i="14"/>
  <c r="O138" i="14"/>
  <c r="N138" i="14"/>
  <c r="N134" i="14"/>
  <c r="O134" i="14"/>
  <c r="M135" i="14"/>
  <c r="M136" i="14"/>
  <c r="M137" i="14"/>
  <c r="M138" i="14"/>
  <c r="L134" i="14"/>
  <c r="L135" i="14"/>
  <c r="L136" i="14"/>
  <c r="L137" i="14"/>
  <c r="L138" i="14"/>
  <c r="Q96" i="14" l="1"/>
  <c r="N100" i="14" l="1"/>
  <c r="S101" i="14"/>
  <c r="T101" i="14" s="1"/>
  <c r="Q102" i="14"/>
  <c r="R102" i="14" s="1"/>
  <c r="S99" i="14"/>
  <c r="T99" i="14" s="1"/>
  <c r="S100" i="14"/>
  <c r="T100" i="14" s="1"/>
  <c r="Q101" i="14"/>
  <c r="R101" i="14" s="1"/>
  <c r="Q100" i="14"/>
  <c r="R100" i="14" s="1"/>
  <c r="S102" i="14"/>
  <c r="T102" i="14" s="1"/>
  <c r="Q103" i="14"/>
  <c r="R103" i="14" s="1"/>
  <c r="Q99" i="14"/>
  <c r="R99" i="14" s="1"/>
  <c r="S103" i="14"/>
  <c r="T103" i="14" s="1"/>
  <c r="O101" i="14"/>
  <c r="N101" i="14"/>
  <c r="O99" i="14"/>
  <c r="N99" i="14"/>
  <c r="O100" i="14"/>
  <c r="Q52" i="14"/>
  <c r="U57" i="14" l="1"/>
  <c r="V57" i="14" s="1"/>
  <c r="S59" i="14"/>
  <c r="T59" i="14" s="1"/>
  <c r="S55" i="14"/>
  <c r="T55" i="14" s="1"/>
  <c r="Q57" i="14"/>
  <c r="R57" i="14" s="1"/>
  <c r="U56" i="14"/>
  <c r="V56" i="14" s="1"/>
  <c r="S58" i="14"/>
  <c r="T58" i="14" s="1"/>
  <c r="Q56" i="14"/>
  <c r="R56" i="14" s="1"/>
  <c r="L59" i="14"/>
  <c r="U59" i="14"/>
  <c r="V59" i="14" s="1"/>
  <c r="U55" i="14"/>
  <c r="V55" i="14" s="1"/>
  <c r="S57" i="14"/>
  <c r="T57" i="14" s="1"/>
  <c r="Q59" i="14"/>
  <c r="R59" i="14" s="1"/>
  <c r="Q55" i="14"/>
  <c r="R55" i="14" s="1"/>
  <c r="U58" i="14"/>
  <c r="V58" i="14" s="1"/>
  <c r="S56" i="14"/>
  <c r="T56" i="14" s="1"/>
  <c r="Q58" i="14"/>
  <c r="R58" i="14" s="1"/>
  <c r="M59" i="14"/>
  <c r="O58" i="14"/>
  <c r="M55" i="14"/>
  <c r="M58" i="14"/>
  <c r="O61" i="14"/>
  <c r="L58" i="14"/>
  <c r="L56" i="14"/>
  <c r="M56" i="14"/>
  <c r="O59" i="14"/>
  <c r="L57" i="14"/>
  <c r="M57" i="14"/>
  <c r="O60" i="14"/>
  <c r="L55" i="14"/>
  <c r="T80" i="15"/>
  <c r="T81" i="15"/>
  <c r="T82" i="15"/>
  <c r="T83" i="15"/>
  <c r="T84" i="15"/>
  <c r="T85" i="15"/>
  <c r="T86" i="15"/>
  <c r="T87" i="15"/>
  <c r="T88" i="15"/>
  <c r="T89" i="15"/>
  <c r="T90" i="15"/>
  <c r="T91" i="15"/>
  <c r="T92" i="15"/>
  <c r="T93" i="15"/>
  <c r="T94" i="15"/>
  <c r="T95" i="15"/>
  <c r="T96" i="15"/>
  <c r="T97" i="15"/>
  <c r="T98" i="15"/>
  <c r="T99" i="15"/>
  <c r="T100" i="15"/>
  <c r="T101" i="15"/>
  <c r="T102" i="15"/>
  <c r="T79" i="15"/>
  <c r="J80" i="15"/>
  <c r="J81" i="15"/>
  <c r="J82" i="15"/>
  <c r="J83" i="15"/>
  <c r="J84" i="15"/>
  <c r="J85" i="15"/>
  <c r="J86" i="15"/>
  <c r="J87" i="15"/>
  <c r="J88" i="15"/>
  <c r="J89" i="15"/>
  <c r="J90" i="15"/>
  <c r="J91" i="15"/>
  <c r="J92" i="15"/>
  <c r="J93" i="15"/>
  <c r="J94" i="15"/>
  <c r="J95" i="15"/>
  <c r="J96" i="15"/>
  <c r="J97" i="15"/>
  <c r="J98" i="15"/>
  <c r="J99" i="15"/>
  <c r="J100" i="15"/>
  <c r="J101" i="15"/>
  <c r="J102" i="15"/>
  <c r="J103" i="15"/>
  <c r="J104" i="15"/>
  <c r="J105" i="15"/>
  <c r="J106" i="15"/>
  <c r="J107" i="15"/>
  <c r="J108" i="15"/>
  <c r="J109" i="15"/>
  <c r="J110" i="15"/>
  <c r="J111" i="15"/>
  <c r="J112" i="15"/>
  <c r="J113" i="15"/>
  <c r="J114" i="15"/>
  <c r="J115" i="15"/>
  <c r="J116" i="15"/>
  <c r="J117" i="15"/>
  <c r="J118" i="15"/>
  <c r="J79" i="15"/>
  <c r="O17" i="14"/>
  <c r="S23" i="18" l="1"/>
  <c r="T23" i="18" s="1"/>
  <c r="S22" i="18"/>
  <c r="T22" i="18" s="1"/>
  <c r="S21" i="18"/>
  <c r="T21" i="18" s="1"/>
  <c r="S20" i="18"/>
  <c r="T20" i="18" s="1"/>
  <c r="S19" i="18"/>
  <c r="T19" i="18" s="1"/>
  <c r="S18" i="18"/>
  <c r="T18" i="18" s="1"/>
  <c r="S17" i="18"/>
  <c r="T17" i="18" s="1"/>
  <c r="S16" i="18"/>
  <c r="T16" i="18" s="1"/>
  <c r="S15" i="18"/>
  <c r="T15" i="18" s="1"/>
  <c r="T14" i="18"/>
  <c r="U21" i="18"/>
  <c r="V21" i="18" s="1"/>
  <c r="U18" i="18"/>
  <c r="V18" i="18" s="1"/>
  <c r="U15" i="18"/>
  <c r="V15" i="18" s="1"/>
  <c r="Q23" i="18"/>
  <c r="R23" i="18" s="1"/>
  <c r="Q22" i="18"/>
  <c r="R22" i="18" s="1"/>
  <c r="Q21" i="18"/>
  <c r="R21" i="18" s="1"/>
  <c r="Q20" i="18"/>
  <c r="R20" i="18" s="1"/>
  <c r="Q19" i="18"/>
  <c r="R19" i="18" s="1"/>
  <c r="Q18" i="18"/>
  <c r="R18" i="18" s="1"/>
  <c r="Q17" i="18"/>
  <c r="R17" i="18" s="1"/>
  <c r="Q16" i="18"/>
  <c r="R16" i="18" s="1"/>
  <c r="Q15" i="18"/>
  <c r="R15" i="18" s="1"/>
  <c r="Q14" i="18"/>
  <c r="R14" i="18" s="1"/>
  <c r="U20" i="18"/>
  <c r="V20" i="18" s="1"/>
  <c r="U17" i="18"/>
  <c r="V17" i="18" s="1"/>
  <c r="U14" i="18"/>
  <c r="V14" i="18" s="1"/>
  <c r="W23" i="18"/>
  <c r="X23" i="18" s="1"/>
  <c r="W22" i="18"/>
  <c r="X22" i="18" s="1"/>
  <c r="W21" i="18"/>
  <c r="X21" i="18" s="1"/>
  <c r="W20" i="18"/>
  <c r="X20" i="18" s="1"/>
  <c r="W19" i="18"/>
  <c r="X19" i="18" s="1"/>
  <c r="W18" i="18"/>
  <c r="X18" i="18" s="1"/>
  <c r="W17" i="18"/>
  <c r="X17" i="18" s="1"/>
  <c r="W16" i="18"/>
  <c r="X16" i="18" s="1"/>
  <c r="W15" i="18"/>
  <c r="X15" i="18" s="1"/>
  <c r="W14" i="18"/>
  <c r="X14" i="18" s="1"/>
  <c r="U23" i="18"/>
  <c r="V23" i="18" s="1"/>
  <c r="U22" i="18"/>
  <c r="V22" i="18" s="1"/>
  <c r="U19" i="18"/>
  <c r="V19" i="18" s="1"/>
  <c r="U16" i="18"/>
  <c r="V16" i="18" s="1"/>
  <c r="W92" i="18"/>
  <c r="X92" i="18" s="1"/>
  <c r="Q91" i="18"/>
  <c r="R91" i="18" s="1"/>
  <c r="S90" i="18"/>
  <c r="T90" i="18" s="1"/>
  <c r="U89" i="18"/>
  <c r="V89" i="18" s="1"/>
  <c r="W88" i="18"/>
  <c r="X88" i="18" s="1"/>
  <c r="Q87" i="18"/>
  <c r="R87" i="18" s="1"/>
  <c r="U90" i="18"/>
  <c r="V90" i="18" s="1"/>
  <c r="W89" i="18"/>
  <c r="X89" i="18" s="1"/>
  <c r="S87" i="18"/>
  <c r="T87" i="18" s="1"/>
  <c r="U92" i="18"/>
  <c r="V92" i="18" s="1"/>
  <c r="W91" i="18"/>
  <c r="X91" i="18" s="1"/>
  <c r="Q90" i="18"/>
  <c r="R90" i="18" s="1"/>
  <c r="S89" i="18"/>
  <c r="T89" i="18" s="1"/>
  <c r="U88" i="18"/>
  <c r="V88" i="18" s="1"/>
  <c r="W87" i="18"/>
  <c r="X87" i="18" s="1"/>
  <c r="S91" i="18"/>
  <c r="T91" i="18" s="1"/>
  <c r="S92" i="18"/>
  <c r="T92" i="18" s="1"/>
  <c r="U91" i="18"/>
  <c r="V91" i="18" s="1"/>
  <c r="W90" i="18"/>
  <c r="X90" i="18" s="1"/>
  <c r="Q89" i="18"/>
  <c r="R89" i="18" s="1"/>
  <c r="S88" i="18"/>
  <c r="T88" i="18" s="1"/>
  <c r="U87" i="18"/>
  <c r="V87" i="18" s="1"/>
  <c r="Q92" i="18"/>
  <c r="R92" i="18" s="1"/>
  <c r="Q88" i="18"/>
  <c r="R88" i="18" s="1"/>
  <c r="Q61" i="14"/>
  <c r="S61" i="14"/>
  <c r="R63" i="14"/>
  <c r="T63" i="14"/>
  <c r="T61" i="14"/>
  <c r="S63" i="14"/>
  <c r="R62" i="14"/>
  <c r="T62" i="14"/>
  <c r="Q62" i="14"/>
  <c r="S62" i="14"/>
  <c r="R61" i="14"/>
  <c r="Q63" i="14"/>
  <c r="O23" i="14"/>
  <c r="O20" i="14"/>
  <c r="O19" i="14"/>
  <c r="O22" i="14"/>
  <c r="O18" i="14"/>
  <c r="O21" i="14"/>
</calcChain>
</file>

<file path=xl/sharedStrings.xml><?xml version="1.0" encoding="utf-8"?>
<sst xmlns="http://schemas.openxmlformats.org/spreadsheetml/2006/main" count="2004" uniqueCount="217">
  <si>
    <t>Scotland</t>
  </si>
  <si>
    <t>West Lothian</t>
  </si>
  <si>
    <t>West Dunbartonshire</t>
  </si>
  <si>
    <t>Stirling</t>
  </si>
  <si>
    <t>South Lanarkshire</t>
  </si>
  <si>
    <t>South Ayrshire</t>
  </si>
  <si>
    <t>Shetland Islands</t>
  </si>
  <si>
    <t>Scottish Borders</t>
  </si>
  <si>
    <t>Renfrewshire</t>
  </si>
  <si>
    <t>Perth &amp; Kinross</t>
  </si>
  <si>
    <t>Orkney Islands</t>
  </si>
  <si>
    <t>North Lanarkshire</t>
  </si>
  <si>
    <t>North Ayrshire</t>
  </si>
  <si>
    <t>Moray</t>
  </si>
  <si>
    <t>Midlothian</t>
  </si>
  <si>
    <t>Inverclyde</t>
  </si>
  <si>
    <t>Highland</t>
  </si>
  <si>
    <t>Glasgow City</t>
  </si>
  <si>
    <t>Fife</t>
  </si>
  <si>
    <t>Falkirk</t>
  </si>
  <si>
    <t>Eilean Siar</t>
  </si>
  <si>
    <t>Edinburgh, City of</t>
  </si>
  <si>
    <t>East Renfrewshire</t>
  </si>
  <si>
    <t>East Lothian</t>
  </si>
  <si>
    <t>East Dunbartonshire</t>
  </si>
  <si>
    <t>East Ayrshire</t>
  </si>
  <si>
    <t>Dundee City</t>
  </si>
  <si>
    <t>Dumfries &amp; Galloway</t>
  </si>
  <si>
    <t>Clackmannanshire</t>
  </si>
  <si>
    <t>Argyll &amp; Bute</t>
  </si>
  <si>
    <t>Angus</t>
  </si>
  <si>
    <t>Aberdeenshire</t>
  </si>
  <si>
    <t>Aberdeen City</t>
  </si>
  <si>
    <t>Local Authority</t>
  </si>
  <si>
    <t>All</t>
  </si>
  <si>
    <t>All SDS</t>
  </si>
  <si>
    <t>SDS Option</t>
  </si>
  <si>
    <t>Clients</t>
  </si>
  <si>
    <t>SDSFlag</t>
  </si>
  <si>
    <t>&lt;18</t>
  </si>
  <si>
    <t>18-64</t>
  </si>
  <si>
    <t>65+</t>
  </si>
  <si>
    <t>Personal Care</t>
  </si>
  <si>
    <t>Health Care</t>
  </si>
  <si>
    <t>Domestic Care</t>
  </si>
  <si>
    <t>Housing Support</t>
  </si>
  <si>
    <t>Social, Education, Recreational</t>
  </si>
  <si>
    <t>Equipment and adaptations</t>
  </si>
  <si>
    <t>Respite</t>
  </si>
  <si>
    <t>Meals</t>
  </si>
  <si>
    <t>Other</t>
  </si>
  <si>
    <t>Not Known</t>
  </si>
  <si>
    <t>Male</t>
  </si>
  <si>
    <t>Female</t>
  </si>
  <si>
    <t>Option 1</t>
  </si>
  <si>
    <t>Option 2</t>
  </si>
  <si>
    <t>Option 3</t>
  </si>
  <si>
    <t>Option 4</t>
  </si>
  <si>
    <t>.</t>
  </si>
  <si>
    <t>Total</t>
  </si>
  <si>
    <t>Dementia</t>
  </si>
  <si>
    <t>Mental Health</t>
  </si>
  <si>
    <t>Physical Disability</t>
  </si>
  <si>
    <t>Private</t>
  </si>
  <si>
    <t>Voluntary</t>
  </si>
  <si>
    <t>Client Group</t>
  </si>
  <si>
    <t>&lt;65</t>
  </si>
  <si>
    <t>Learning and Physical Disability</t>
  </si>
  <si>
    <t>Personal Assistant</t>
  </si>
  <si>
    <t>Learning Disability</t>
  </si>
  <si>
    <t>Frail Older People</t>
  </si>
  <si>
    <t>Contents</t>
  </si>
  <si>
    <t>Background information</t>
  </si>
  <si>
    <t>Background Information</t>
  </si>
  <si>
    <t>Introduction</t>
  </si>
  <si>
    <t>SDS Option Recording Issues</t>
  </si>
  <si>
    <t>Expenditure Recording Issues</t>
  </si>
  <si>
    <t>1. Implementation</t>
  </si>
  <si>
    <t>%</t>
  </si>
  <si>
    <t>Rank</t>
  </si>
  <si>
    <t>Notes</t>
  </si>
  <si>
    <t>2. Clients</t>
  </si>
  <si>
    <t>Rounded</t>
  </si>
  <si>
    <t>% of total</t>
  </si>
  <si>
    <t>Please select a Local Authority from the highlighted cell:</t>
  </si>
  <si>
    <t>LA</t>
  </si>
  <si>
    <t>SIMD</t>
  </si>
  <si>
    <t>3. Expenditure</t>
  </si>
  <si>
    <t>Total Budget Value</t>
  </si>
  <si>
    <t>Median Budget per Client</t>
  </si>
  <si>
    <t>Expenditure by Local Authority and SDS Option, 2015-16</t>
  </si>
  <si>
    <t>Frail Older</t>
  </si>
  <si>
    <t>1. Implementation Rate</t>
  </si>
  <si>
    <t>Equipment and Adaptations</t>
  </si>
  <si>
    <t>16-64</t>
  </si>
  <si>
    <t>Not all local authorities returned data for all options</t>
  </si>
  <si>
    <t>Support Needs</t>
  </si>
  <si>
    <t>Support Mechanism</t>
  </si>
  <si>
    <t>Old Measure %</t>
  </si>
  <si>
    <t>Total %</t>
  </si>
  <si>
    <t>Shetland Islands and West Dunbartonshire were not able to return data for all SDS Options</t>
  </si>
  <si>
    <t>Variation in SDS implementation rates by local authority, 2016-17</t>
  </si>
  <si>
    <t>Breakdown of Client Groups, by Local Authority, 2016-17</t>
  </si>
  <si>
    <t>SDS1</t>
  </si>
  <si>
    <t>SDS2</t>
  </si>
  <si>
    <t>SDS3</t>
  </si>
  <si>
    <t>SDS4</t>
  </si>
  <si>
    <t>Unknown</t>
  </si>
  <si>
    <t>Sum</t>
  </si>
  <si>
    <t>Total Expenditure by Option and Authority</t>
  </si>
  <si>
    <t>Median Expenditure Values - National</t>
  </si>
  <si>
    <t>0-&lt;65</t>
  </si>
  <si>
    <t>Medians</t>
  </si>
  <si>
    <t>Frail older people</t>
  </si>
  <si>
    <t>2. Client Demographics</t>
  </si>
  <si>
    <t>3. Client Needs and Support</t>
  </si>
  <si>
    <t>SDS Needs by Option and Client Group</t>
  </si>
  <si>
    <t>SDS Support by Option and Client Group</t>
  </si>
  <si>
    <t>SDS Breakdown by Ethnicity</t>
  </si>
  <si>
    <t>White</t>
  </si>
  <si>
    <t>SDS Needs by Option and Age</t>
  </si>
  <si>
    <t>&lt;18Personal Care</t>
  </si>
  <si>
    <t>&lt;18Health Care</t>
  </si>
  <si>
    <t>&lt;18Domestic Care</t>
  </si>
  <si>
    <t>&lt;18Housing Support</t>
  </si>
  <si>
    <t>&lt;18Social, Education, Recreational</t>
  </si>
  <si>
    <t>&lt;18Equipment and adaptations</t>
  </si>
  <si>
    <t>&lt;18Respite</t>
  </si>
  <si>
    <t>&lt;18Meals</t>
  </si>
  <si>
    <t>&lt;18Other</t>
  </si>
  <si>
    <t>&lt;18Not Known</t>
  </si>
  <si>
    <t>18-64Personal Care</t>
  </si>
  <si>
    <t>18-64Health Care</t>
  </si>
  <si>
    <t>18-64Domestic Care</t>
  </si>
  <si>
    <t>18-64Housing Support</t>
  </si>
  <si>
    <t>18-64Social, Education, Recreational</t>
  </si>
  <si>
    <t>18-64Equipment and adaptations</t>
  </si>
  <si>
    <t>18-64Respite</t>
  </si>
  <si>
    <t>18-64Meals</t>
  </si>
  <si>
    <t>18-64Other</t>
  </si>
  <si>
    <t>18-64Not Known</t>
  </si>
  <si>
    <t>65+Personal Care</t>
  </si>
  <si>
    <t>65+Health Care</t>
  </si>
  <si>
    <t>65+Domestic Care</t>
  </si>
  <si>
    <t>65+Housing Support</t>
  </si>
  <si>
    <t>65+Social, Education, Recreational</t>
  </si>
  <si>
    <t>65+Equipment and adaptations</t>
  </si>
  <si>
    <t>65+Respite</t>
  </si>
  <si>
    <t>65+Meals</t>
  </si>
  <si>
    <t>65+Other</t>
  </si>
  <si>
    <t>65+Not Known</t>
  </si>
  <si>
    <t>AllPersonal Care</t>
  </si>
  <si>
    <t>AllHealth Care</t>
  </si>
  <si>
    <t>AllDomestic Care</t>
  </si>
  <si>
    <t>AllHousing Support</t>
  </si>
  <si>
    <t>AllSocial, Education, Recreational</t>
  </si>
  <si>
    <t>AllEquipment and adaptations</t>
  </si>
  <si>
    <t>AllRespite</t>
  </si>
  <si>
    <t>AllMeals</t>
  </si>
  <si>
    <t>AllOther</t>
  </si>
  <si>
    <t>AllNot Known</t>
  </si>
  <si>
    <t>Scotland refers to the 30 local authorities with full SDS options recorded</t>
  </si>
  <si>
    <t>Age Breakdown by SDS Option and Local Authority, 2016-17</t>
  </si>
  <si>
    <t>Breakdown by SDS Option, Local Authority and Gender, 2016-17</t>
  </si>
  <si>
    <t>The proportion of self-directed support clients by local authority, gender and SDS option</t>
  </si>
  <si>
    <t>The proportion of self-directed support clients by SDS option, age group and local authority</t>
  </si>
  <si>
    <t>Ethnicity Breakdown by Local Authority, 2016-17</t>
  </si>
  <si>
    <t>The proportion of self-directed support clients by ethnicity and local authority</t>
  </si>
  <si>
    <t>Deprivation Breakdown by Local Authority and SDS Option, 2016-17</t>
  </si>
  <si>
    <t>Client Group refers to the main reason for the client needing a social care service</t>
  </si>
  <si>
    <t>Breakdown of Support Needs, by age and SDS Option 2016-17</t>
  </si>
  <si>
    <t>The proportion of self-directed support clients by support need, age and SDS option</t>
  </si>
  <si>
    <t>The proportion of self-directed support clients by support mechanism, age group and SDS option</t>
  </si>
  <si>
    <t>Breakdown of Support Mechanism, by SDS option and age, 2016-17</t>
  </si>
  <si>
    <t>Please select an age group from the highlighted cell:</t>
  </si>
  <si>
    <t>Please select a client group from the highlighted cell:</t>
  </si>
  <si>
    <t>Breakdown of Support Needs by SDS option and Client Group, 2016-17</t>
  </si>
  <si>
    <t>The proportion of self-directed support clients by support needs, client group and SDS option</t>
  </si>
  <si>
    <t>4. Expenditure</t>
  </si>
  <si>
    <t>Breakdown of Budgeted Expenditure by SDS Option, 2016-17</t>
  </si>
  <si>
    <t>The total SDS budget by SDS option and median budget per SDS client for the SDS options</t>
  </si>
  <si>
    <t>Breakdown of Budgeted Expenditure, by SDS Option and Age, 2016-17</t>
  </si>
  <si>
    <t>The total SDS budget by age group and SDS option and the median budget per SDS client by age group and SDS option</t>
  </si>
  <si>
    <t>Breakdown of Budgeted Expenditure, by SDS Option and Client Group, 2016-17</t>
  </si>
  <si>
    <t>The total SDS budget by client group and SDS option and the median budget per SDS client by client group and SDS option</t>
  </si>
  <si>
    <t>Please select a SIMD quintile from the highlighted cell:</t>
  </si>
  <si>
    <t>Please select a gender from the highlighted cell:</t>
  </si>
  <si>
    <t>Breakdown of Budgeted Expenditure, by SDS Option and SIMD Quintile, 2016-17</t>
  </si>
  <si>
    <t>The total SDS budget by SIMD quintile and SDS option and the median budget per SDS client by SIMD quintile and SDS option</t>
  </si>
  <si>
    <t>Breakdown of Budgeted Expenditure, by SDS Option and Gender, 2016-17</t>
  </si>
  <si>
    <t>The total SDS budget by gender and SDS option and the median budget per SDS client by gender and SDS option</t>
  </si>
  <si>
    <t>The proportion of self-directed support clients by client group and local authority</t>
  </si>
  <si>
    <t>The proportion of self-directed support clients by SIMD deprivation quintile, local authority and SDS option</t>
  </si>
  <si>
    <t>This spreadsheet was built using Excel 2016 and has not been tested for use with other versions. If the dropdown menus fail to update the data / graphs, make sure that "Workbook calculation" is set to "automatic"in the Formulas tab of Options.</t>
  </si>
  <si>
    <t>• Of the 30 local authorities who were able to return client information on those receiving Option 3, 13 local authorities were not able to provide any budgeted expenditure information.</t>
  </si>
  <si>
    <t>SIMD Quintile</t>
  </si>
  <si>
    <r>
      <t xml:space="preserve">The Self-directed Support Act came into force on 1st April 2014 and places a duty on local authorities to offer people who are eligible for social care a range of choices over how they receive their social care services and support. Self-directed Support (SDS) allows people, their carers and their families to make informed choices on what their support looks like and how it is delivered. The Act means that, since 1st April 2014, local authorities have been required to offer these choices to all new social care clients, and to all existing clients at point of review. The data reported here relates to the third year of implementation of SDS (2016-17) and follows up on previous SDS publications.
SDS allows people to choose a number of different options for getting support. The person’s individual budget can be:
</t>
    </r>
    <r>
      <rPr>
        <b/>
        <sz val="11"/>
        <color theme="1"/>
        <rFont val="Arial"/>
        <family val="2"/>
      </rPr>
      <t>Option 1:</t>
    </r>
    <r>
      <rPr>
        <sz val="11"/>
        <color theme="1"/>
        <rFont val="Arial"/>
        <family val="2"/>
      </rPr>
      <t xml:space="preserve">    Taken as a Direct Payment.
</t>
    </r>
    <r>
      <rPr>
        <b/>
        <sz val="11"/>
        <color theme="1"/>
        <rFont val="Arial"/>
        <family val="2"/>
      </rPr>
      <t>Option 2:</t>
    </r>
    <r>
      <rPr>
        <sz val="11"/>
        <color theme="1"/>
        <rFont val="Arial"/>
        <family val="2"/>
      </rPr>
      <t xml:space="preserve">    Allocated to an organisation that the person chooses and the person is in charge of how it is spent.
</t>
    </r>
    <r>
      <rPr>
        <b/>
        <sz val="11"/>
        <color theme="1"/>
        <rFont val="Arial"/>
        <family val="2"/>
      </rPr>
      <t>Option 3:</t>
    </r>
    <r>
      <rPr>
        <sz val="11"/>
        <color theme="1"/>
        <rFont val="Arial"/>
        <family val="2"/>
      </rPr>
      <t xml:space="preserve">    The person chooses to allow the council to arrange and determine their service.
</t>
    </r>
    <r>
      <rPr>
        <b/>
        <sz val="11"/>
        <color theme="1"/>
        <rFont val="Arial"/>
        <family val="2"/>
      </rPr>
      <t>Option 4:</t>
    </r>
    <r>
      <rPr>
        <sz val="11"/>
        <color theme="1"/>
        <rFont val="Arial"/>
        <family val="2"/>
      </rPr>
      <t xml:space="preserve">    The person can choose a mix of these options for different types of support.
The Scottish Government has been collecting data on Direct Payments (Option 1) since 2001 and as part of the annual Social Care Survey from 2013. The introduction of SDS resulted in changes to the format of the Social Care Survey from 2015, with information now being gathered about the provision of services and support through all of the SDS options over the course of a financial year.
The introduction of SDS was a significant change to practice that will take many years to fully embed. It has required changes to the data that is collected and the design of new systems to collect and record that data. As a result, the 2016-17 data on SDS for some local authorities remains incomplete and the results presented here should be interpreted with this in mind. However, progress has been made in data quality since 2014-15.
</t>
    </r>
  </si>
  <si>
    <t xml:space="preserve">The 2017 Social Care Survey asked local authorities to return information on the gross value of the agreed budget associated with each care package associated with an SDS option.  For expenditure analysis, the budgeted expenditure associated with Option 4 is included under the specific options – Option 1, 2 and / or 3 – of the mixture chosen for each client.
As described above, two local authorities with incomplete SDS data were identified. In addition, variation in the recording of budgeted expenditure is also evident from the data. All local authorities who returned client information on those receiving Option 1 were able to record some budgeted expenditure under Option 1. However:            
</t>
  </si>
  <si>
    <t>• In addition to problems at the aggregate level,  local authorities had  instances of individual clients with no budgeted expenditure against a recorded SDS option.</t>
  </si>
  <si>
    <t>In total, only 17 local authorities were able to provide client information on all SDS options and include some budgeted expenditure against those options. In light of the analyses carried out on expenditure data, however, all local authorities with recorded budgeted expenditure are included.</t>
  </si>
  <si>
    <t>This section estimates the proportion of Social Care clients who made a choice regarding their services or support</t>
  </si>
  <si>
    <t xml:space="preserve">Previous publications have attempted to estimate a national implementation rate for SDS. This was previously calculated as the proportion of all clients in the Social Care Survey flagged as fitting the SDS criteria. However, this figure is likely to be a gross underestimate of the true SDS implementation rate as the Social Care Survey includes many people for whom SDS is not appropriate. For example, 11% of people in the Social Care Survey have a social worker but do not receive any social care services and as such would not be in a position to make a choice. 
The methodology for calculating the national implementation rate has been refined to use a denominator that better reflects the number of people for whom a choice should have been available. It should be noted that there are still limitations to this calculation. For example, clients receiving reablement and/or crisis care support may not be able to make a choice regarding their services or support but cannot currently be excluded from the denominator.
</t>
  </si>
  <si>
    <t>Disclosure control has been applied to this information to assist in the protection of client confidentiality. As a result percentages reported may not always total 100% and 0 may not be a true null value</t>
  </si>
  <si>
    <t>Tabulated data excludes clients with an unknown deprivation quintile</t>
  </si>
  <si>
    <t>Due to small numbers of clients that have not been able to be categorised the total figures for Scotland may not be consistent across different charts.</t>
  </si>
  <si>
    <t xml:space="preserve">Note that clients can be identified as having more than one support mechanism and so the sum of percentages will exceed 100% </t>
  </si>
  <si>
    <t>Disclosure control has been applied to this information to assist in the protection of client confidentiality. As a result percentages reported may not always total 100% and 0 may not be a true null value.</t>
  </si>
  <si>
    <t>Changes in data recording systems were necessary to capture SDS information from 2014-15, a process which takes time to complete. Consequently, not all local authorities are able yet to record information for the separate SDS options. In particular, Option 3 can be difficult for local authorities to record accurately as choosing this option during a review may mean that the individual concerned is carrying on with existing services and not all systems are currently able to report on this. In 2014-15, 22 local authorities were able to report on all SDS options. This increased to 28 local authorites in 2015-16 and 30 in 2016-17. More detail is given below.
All local authorities were able to return SDS Option 1 information, reflecting the fact that data on Direct Payments have been collected since 2001. Additionally all local authorities returned Option 2 data for 2016-17 although Dumfries &amp; Galloway had no Option 2 clients. However:
• 30 local authorities were able to return client information for all of the SDS options. One local authority returned information on those receiving Option 1 and Option 3 only as they had no Option 2 clients.
• Two local authorities were able to return information on clients who have chosen some, but not all, of the SDS options. Of these:
          • Two local authorities were able to return information on those receiving Option 1 and Option 2, but not those receiving Option 3.
Taken collectively, such recording issues will mean that the observed total number of clients who made a choice regarding their services and support – and the national implementation rate – is an underestimate of the true position. Such issues will also contribute to the local variations in implementation.
The 30 local authorities with complete SDS option reporting account 99% of all social care survey clients. If the 2016-17 SDS implementation rate is estimated on the basis of these authorities then a value of 71% is obtained.  This is considered to be the best available estimate for the national implementation rate, as it accounts for the known recording issues.</t>
  </si>
  <si>
    <t>Please read to aid in understanding the statistics presented in the other worksheets.</t>
  </si>
  <si>
    <t>Breakdown of Support Needs, by Local Authority, 2016-17</t>
  </si>
  <si>
    <t>Breakdown of Support Mechanism, by Local Authority, 2016-17</t>
  </si>
  <si>
    <t>Age Breakdown by SDS Type and Local Authority, 2016-17</t>
  </si>
  <si>
    <t>Gender and Age Breakdown by  Local Authority, 2016-17</t>
  </si>
  <si>
    <t>SIMD Breakdown by Option and Local Authority, All, 2016-17</t>
  </si>
  <si>
    <t>SIMD Breakdown by Option and Local Authority, &lt;65, 2016-17</t>
  </si>
  <si>
    <t>SIMD Breakdown by Option and Local Authority, 65+, 2016-17</t>
  </si>
  <si>
    <t>• Of the 31 local authorities who returned client information on those receiving Option 2, four local authorities were not able to provide any budgeted expenditure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</si>
</sst>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quot;£&quot;* #,##0.00_-;_-&quot;£&quot;* &quot;-&quot;??_-;_-@_-"/>
    <numFmt numFmtId="165" formatCode="_-* #,##0.00_-;\-* #,##0.00_-;_-* &quot;-&quot;??_-;_-@_-"/>
    <numFmt numFmtId="166" formatCode="0.0"/>
    <numFmt numFmtId="167" formatCode="_-* #,##0_-;\-* #,##0_-;_-* &quot;-&quot;??_-;_-@_-"/>
    <numFmt numFmtId="168" formatCode="_-&quot;£&quot;* #,##0_-;\-&quot;£&quot;* #,##0_-;_-&quot;£&quot;* &quot;-&quot;??_-;_-@_-"/>
  </numFmts>
  <fonts count="32" x14ac:knownFonts="1">
    <font>
      <sz val="10"/>
      <color theme="1"/>
      <name val="Arial"/>
      <family val="2"/>
    </font>
    <font>
      <sz val="10"/>
      <color theme="1"/>
      <name val="Arial"/>
      <family val="2"/>
    </font>
    <font>
      <sz val="10"/>
      <color theme="0"/>
      <name val="Arial"/>
      <family val="2"/>
    </font>
    <font>
      <sz val="10"/>
      <name val="Arial"/>
      <family val="2"/>
    </font>
    <font>
      <sz val="10"/>
      <color rgb="FFFF0000"/>
      <name val="Arial"/>
      <family val="2"/>
    </font>
    <font>
      <sz val="10"/>
      <name val="Geneva"/>
    </font>
    <font>
      <b/>
      <sz val="12"/>
      <color theme="1"/>
      <name val="Arial"/>
      <family val="2"/>
    </font>
    <font>
      <b/>
      <sz val="14"/>
      <name val="Arial"/>
      <family val="2"/>
    </font>
    <font>
      <b/>
      <sz val="12"/>
      <name val="Arial"/>
      <family val="2"/>
    </font>
    <font>
      <sz val="11"/>
      <color theme="1"/>
      <name val="Arial"/>
      <family val="2"/>
    </font>
    <font>
      <b/>
      <sz val="10"/>
      <color rgb="FFFF0000"/>
      <name val="Times New Roman"/>
      <family val="1"/>
    </font>
    <font>
      <u/>
      <sz val="10"/>
      <color theme="10"/>
      <name val="Arial"/>
      <family val="2"/>
    </font>
    <font>
      <b/>
      <sz val="11"/>
      <color theme="1"/>
      <name val="Arial"/>
      <family val="2"/>
    </font>
    <font>
      <sz val="10"/>
      <name val="Wingdings 3"/>
      <family val="1"/>
      <charset val="2"/>
    </font>
    <font>
      <sz val="10"/>
      <color rgb="FF008000"/>
      <name val="Arial"/>
      <family val="2"/>
    </font>
    <font>
      <i/>
      <sz val="10"/>
      <color theme="1"/>
      <name val="Arial"/>
      <family val="2"/>
    </font>
    <font>
      <sz val="12"/>
      <color theme="1"/>
      <name val="Arial"/>
      <family val="2"/>
    </font>
    <font>
      <b/>
      <u/>
      <sz val="11"/>
      <color theme="1"/>
      <name val="Arial"/>
      <family val="2"/>
    </font>
    <font>
      <i/>
      <sz val="11"/>
      <color theme="1"/>
      <name val="Arial"/>
      <family val="2"/>
    </font>
    <font>
      <sz val="11"/>
      <color theme="0"/>
      <name val="Arial"/>
      <family val="2"/>
    </font>
    <font>
      <sz val="18"/>
      <color theme="1"/>
      <name val="Calibri"/>
      <family val="2"/>
      <scheme val="minor"/>
    </font>
    <font>
      <u/>
      <sz val="11"/>
      <color theme="10"/>
      <name val="Arial"/>
      <family val="2"/>
    </font>
    <font>
      <sz val="10"/>
      <color rgb="FFFF0000"/>
      <name val="Calibri"/>
      <family val="2"/>
      <scheme val="minor"/>
    </font>
    <font>
      <i/>
      <sz val="10"/>
      <name val="Arial"/>
      <family val="2"/>
    </font>
    <font>
      <i/>
      <sz val="11"/>
      <color theme="0"/>
      <name val="Arial"/>
      <family val="2"/>
    </font>
    <font>
      <b/>
      <sz val="18"/>
      <color rgb="FFE6007E"/>
      <name val="Calibri"/>
      <family val="2"/>
      <scheme val="minor"/>
    </font>
    <font>
      <sz val="11"/>
      <name val="Arial"/>
      <family val="2"/>
    </font>
    <font>
      <b/>
      <sz val="11"/>
      <name val="Arial"/>
      <family val="2"/>
    </font>
    <font>
      <b/>
      <i/>
      <sz val="11"/>
      <name val="Arial"/>
      <family val="2"/>
    </font>
    <font>
      <b/>
      <sz val="12"/>
      <name val="Calibri"/>
      <family val="2"/>
      <scheme val="minor"/>
    </font>
    <font>
      <b/>
      <sz val="16"/>
      <color theme="0"/>
      <name val="Calibri"/>
      <family val="2"/>
      <scheme val="minor"/>
    </font>
    <font>
      <b/>
      <sz val="14"/>
      <color theme="0"/>
      <name val="Arial"/>
      <family val="2"/>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FF99CC"/>
        <bgColor indexed="64"/>
      </patternFill>
    </fill>
  </fills>
  <borders count="2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right style="thin">
        <color theme="0" tint="-0.34998626667073579"/>
      </right>
      <top/>
      <bottom/>
      <diagonal/>
    </border>
    <border>
      <left style="thin">
        <color theme="0" tint="-0.249977111117893"/>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theme="0" tint="-0.34998626667073579"/>
      </top>
      <bottom/>
      <diagonal/>
    </border>
  </borders>
  <cellStyleXfs count="13">
    <xf numFmtId="0" fontId="0" fillId="0" borderId="0"/>
    <xf numFmtId="9" fontId="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1" fillId="0" borderId="0" applyNumberFormat="0" applyFill="0" applyBorder="0" applyAlignment="0" applyProtection="0"/>
    <xf numFmtId="0" fontId="5" fillId="0" borderId="0"/>
    <xf numFmtId="165" fontId="1" fillId="0" borderId="0" applyFont="0" applyFill="0" applyBorder="0" applyAlignment="0" applyProtection="0"/>
    <xf numFmtId="164" fontId="1" fillId="0" borderId="0" applyFont="0" applyFill="0" applyBorder="0" applyAlignment="0" applyProtection="0"/>
  </cellStyleXfs>
  <cellXfs count="172">
    <xf numFmtId="0" fontId="0" fillId="0" borderId="0" xfId="0"/>
    <xf numFmtId="0" fontId="0" fillId="2" borderId="0" xfId="0" applyFont="1" applyFill="1"/>
    <xf numFmtId="9" fontId="0" fillId="0" borderId="0" xfId="1" applyFont="1"/>
    <xf numFmtId="9" fontId="0" fillId="0" borderId="0" xfId="1" applyFont="1" applyBorder="1"/>
    <xf numFmtId="0" fontId="4" fillId="0" borderId="0" xfId="0" applyFont="1"/>
    <xf numFmtId="0" fontId="3" fillId="0" borderId="0" xfId="0" applyFont="1"/>
    <xf numFmtId="0" fontId="4" fillId="0" borderId="0" xfId="0" applyFont="1" applyFill="1"/>
    <xf numFmtId="0" fontId="0" fillId="0" borderId="0" xfId="0" applyFont="1"/>
    <xf numFmtId="166" fontId="0" fillId="0" borderId="0" xfId="1" applyNumberFormat="1" applyFont="1"/>
    <xf numFmtId="0" fontId="0" fillId="0" borderId="0" xfId="0" applyFont="1" applyBorder="1"/>
    <xf numFmtId="0" fontId="0" fillId="0" borderId="0" xfId="0" applyFont="1" applyFill="1"/>
    <xf numFmtId="0" fontId="0" fillId="0" borderId="0" xfId="0" applyFont="1" applyFill="1" applyBorder="1"/>
    <xf numFmtId="0" fontId="7" fillId="0" borderId="0" xfId="0" applyFont="1" applyFill="1" applyAlignment="1">
      <alignment vertical="center"/>
    </xf>
    <xf numFmtId="9" fontId="0" fillId="0" borderId="0" xfId="0" applyNumberFormat="1" applyFont="1" applyBorder="1"/>
    <xf numFmtId="0" fontId="0" fillId="2" borderId="0" xfId="0" applyFont="1" applyFill="1" applyAlignment="1">
      <alignment vertical="top" wrapText="1"/>
    </xf>
    <xf numFmtId="0" fontId="0" fillId="0" borderId="0" xfId="0" applyFill="1"/>
    <xf numFmtId="0" fontId="9" fillId="0" borderId="8" xfId="0" applyFont="1" applyBorder="1"/>
    <xf numFmtId="9" fontId="9" fillId="0" borderId="5" xfId="1" applyFont="1" applyBorder="1" applyAlignment="1">
      <alignment horizontal="right"/>
    </xf>
    <xf numFmtId="0" fontId="9" fillId="0" borderId="9" xfId="0" applyFont="1" applyBorder="1"/>
    <xf numFmtId="9" fontId="9" fillId="0" borderId="4" xfId="1" applyFont="1" applyBorder="1" applyAlignment="1">
      <alignment horizontal="right"/>
    </xf>
    <xf numFmtId="0" fontId="2" fillId="0" borderId="0" xfId="0" applyFont="1" applyFill="1"/>
    <xf numFmtId="0" fontId="0" fillId="0" borderId="10" xfId="0" applyFont="1" applyBorder="1"/>
    <xf numFmtId="167" fontId="0" fillId="0" borderId="0" xfId="11" applyNumberFormat="1" applyFont="1" applyBorder="1"/>
    <xf numFmtId="0" fontId="14" fillId="0" borderId="0" xfId="0" applyFont="1"/>
    <xf numFmtId="0" fontId="0" fillId="0" borderId="13" xfId="0" applyFont="1" applyBorder="1"/>
    <xf numFmtId="0" fontId="0" fillId="0" borderId="15" xfId="0" applyFont="1" applyBorder="1"/>
    <xf numFmtId="0" fontId="0" fillId="0" borderId="16" xfId="0" applyFont="1" applyBorder="1"/>
    <xf numFmtId="0" fontId="2" fillId="0" borderId="0" xfId="0" applyFont="1"/>
    <xf numFmtId="3" fontId="0" fillId="0" borderId="0" xfId="0" applyNumberFormat="1" applyFont="1" applyBorder="1"/>
    <xf numFmtId="168" fontId="1" fillId="0" borderId="0" xfId="12" applyNumberFormat="1" applyFont="1" applyBorder="1"/>
    <xf numFmtId="0" fontId="16" fillId="0" borderId="0" xfId="0" applyFont="1" applyFill="1"/>
    <xf numFmtId="0" fontId="9" fillId="0" borderId="0" xfId="0" applyFont="1" applyAlignment="1">
      <alignment wrapText="1"/>
    </xf>
    <xf numFmtId="0" fontId="17" fillId="0" borderId="0" xfId="0" applyFont="1"/>
    <xf numFmtId="0" fontId="9" fillId="0" borderId="10" xfId="0" applyFont="1" applyBorder="1"/>
    <xf numFmtId="3" fontId="9" fillId="0" borderId="10" xfId="0" applyNumberFormat="1" applyFont="1" applyBorder="1"/>
    <xf numFmtId="9" fontId="18" fillId="0" borderId="0" xfId="1" applyFont="1" applyBorder="1"/>
    <xf numFmtId="9" fontId="18" fillId="0" borderId="5" xfId="1" applyFont="1" applyBorder="1"/>
    <xf numFmtId="0" fontId="9" fillId="0" borderId="11" xfId="0" applyFont="1" applyBorder="1"/>
    <xf numFmtId="3" fontId="9" fillId="0" borderId="11" xfId="0" applyNumberFormat="1" applyFont="1" applyBorder="1"/>
    <xf numFmtId="9" fontId="18" fillId="0" borderId="1" xfId="1" applyFont="1" applyBorder="1"/>
    <xf numFmtId="9" fontId="18" fillId="0" borderId="4" xfId="1" applyFont="1" applyBorder="1"/>
    <xf numFmtId="3" fontId="9" fillId="0" borderId="10" xfId="11" applyNumberFormat="1" applyFont="1" applyBorder="1" applyAlignment="1">
      <alignment horizontal="right"/>
    </xf>
    <xf numFmtId="9" fontId="9" fillId="0" borderId="5" xfId="1" applyFont="1" applyBorder="1"/>
    <xf numFmtId="3" fontId="9" fillId="0" borderId="10" xfId="0" applyNumberFormat="1" applyFont="1" applyBorder="1" applyAlignment="1">
      <alignment horizontal="right"/>
    </xf>
    <xf numFmtId="9" fontId="9" fillId="0" borderId="4" xfId="1" applyFont="1" applyBorder="1"/>
    <xf numFmtId="9" fontId="18" fillId="0" borderId="9" xfId="1" applyFont="1" applyBorder="1"/>
    <xf numFmtId="9" fontId="18" fillId="0" borderId="18" xfId="1" applyFont="1" applyBorder="1"/>
    <xf numFmtId="3" fontId="9" fillId="0" borderId="10" xfId="11" applyNumberFormat="1" applyFont="1" applyBorder="1"/>
    <xf numFmtId="3" fontId="9" fillId="0" borderId="11" xfId="11" applyNumberFormat="1" applyFont="1" applyBorder="1"/>
    <xf numFmtId="0" fontId="9" fillId="0" borderId="8" xfId="0" applyFont="1" applyBorder="1" applyAlignment="1">
      <alignment horizontal="left"/>
    </xf>
    <xf numFmtId="0" fontId="9" fillId="0" borderId="17" xfId="0" applyFont="1" applyBorder="1"/>
    <xf numFmtId="0" fontId="9" fillId="0" borderId="9" xfId="0" applyFont="1" applyBorder="1" applyAlignment="1">
      <alignment horizontal="left"/>
    </xf>
    <xf numFmtId="0" fontId="9" fillId="0" borderId="10" xfId="0" applyFont="1" applyBorder="1" applyAlignment="1">
      <alignment horizontal="left"/>
    </xf>
    <xf numFmtId="0" fontId="9" fillId="0" borderId="11" xfId="0" applyFont="1" applyBorder="1" applyAlignment="1">
      <alignment horizontal="left"/>
    </xf>
    <xf numFmtId="3" fontId="9" fillId="0" borderId="17" xfId="0" applyNumberFormat="1" applyFont="1" applyBorder="1"/>
    <xf numFmtId="3" fontId="9" fillId="0" borderId="2" xfId="0" applyNumberFormat="1" applyFont="1" applyBorder="1"/>
    <xf numFmtId="3" fontId="9" fillId="0" borderId="0" xfId="0" applyNumberFormat="1" applyFont="1" applyBorder="1"/>
    <xf numFmtId="3" fontId="9" fillId="0" borderId="1" xfId="0" applyNumberFormat="1" applyFont="1" applyBorder="1"/>
    <xf numFmtId="0" fontId="15" fillId="0" borderId="0" xfId="0" applyFont="1"/>
    <xf numFmtId="0" fontId="9" fillId="0" borderId="19" xfId="0" applyFont="1" applyBorder="1"/>
    <xf numFmtId="168" fontId="9" fillId="0" borderId="18" xfId="12" applyNumberFormat="1" applyFont="1" applyBorder="1"/>
    <xf numFmtId="168" fontId="9" fillId="0" borderId="5" xfId="12" applyNumberFormat="1" applyFont="1" applyBorder="1"/>
    <xf numFmtId="0" fontId="9" fillId="0" borderId="11" xfId="0" applyFont="1" applyFill="1" applyBorder="1"/>
    <xf numFmtId="0" fontId="15" fillId="0" borderId="0" xfId="0" applyFont="1" applyFill="1"/>
    <xf numFmtId="0" fontId="20" fillId="0" borderId="0" xfId="0" applyFont="1" applyFill="1"/>
    <xf numFmtId="0" fontId="10" fillId="0" borderId="0" xfId="0" applyFont="1" applyFill="1" applyAlignment="1">
      <alignment vertical="center"/>
    </xf>
    <xf numFmtId="0" fontId="16" fillId="2" borderId="0" xfId="0" applyFont="1" applyFill="1"/>
    <xf numFmtId="0" fontId="9" fillId="2" borderId="0" xfId="0" applyFont="1" applyFill="1" applyAlignment="1">
      <alignment wrapText="1"/>
    </xf>
    <xf numFmtId="0" fontId="21" fillId="0" borderId="0" xfId="9" applyFont="1" applyFill="1"/>
    <xf numFmtId="0" fontId="9" fillId="2" borderId="0" xfId="0" applyFont="1" applyFill="1"/>
    <xf numFmtId="0" fontId="9" fillId="0" borderId="0" xfId="0" applyFont="1" applyFill="1"/>
    <xf numFmtId="0" fontId="9" fillId="2" borderId="0" xfId="0" applyFont="1" applyFill="1" applyAlignment="1">
      <alignment vertical="top" wrapText="1"/>
    </xf>
    <xf numFmtId="0" fontId="22" fillId="0" borderId="0" xfId="0" applyFont="1" applyFill="1" applyAlignment="1"/>
    <xf numFmtId="0" fontId="20" fillId="0" borderId="0" xfId="0" applyFont="1" applyFill="1" applyAlignment="1"/>
    <xf numFmtId="0" fontId="0" fillId="0" borderId="0" xfId="0" applyFont="1" applyFill="1" applyAlignment="1">
      <alignment wrapText="1"/>
    </xf>
    <xf numFmtId="0" fontId="0" fillId="0" borderId="0" xfId="0" applyFont="1" applyFill="1" applyAlignment="1">
      <alignment horizontal="left" wrapText="1"/>
    </xf>
    <xf numFmtId="0" fontId="0" fillId="0" borderId="0" xfId="0" applyFont="1" applyFill="1" applyAlignment="1">
      <alignment vertical="top" wrapText="1"/>
    </xf>
    <xf numFmtId="0" fontId="8" fillId="0" borderId="0" xfId="0" applyFont="1" applyFill="1" applyAlignment="1">
      <alignment vertical="center"/>
    </xf>
    <xf numFmtId="0" fontId="23" fillId="0" borderId="0" xfId="0" applyFont="1" applyFill="1" applyAlignment="1">
      <alignment vertical="center"/>
    </xf>
    <xf numFmtId="0" fontId="2" fillId="0" borderId="0" xfId="0" applyFont="1" applyBorder="1"/>
    <xf numFmtId="0" fontId="19" fillId="0" borderId="0" xfId="0" applyFont="1" applyBorder="1"/>
    <xf numFmtId="9" fontId="24" fillId="0" borderId="0" xfId="1" applyFont="1" applyBorder="1"/>
    <xf numFmtId="0" fontId="19" fillId="0" borderId="0" xfId="0" applyFont="1" applyFill="1" applyBorder="1"/>
    <xf numFmtId="9" fontId="2" fillId="0" borderId="0" xfId="0" applyNumberFormat="1" applyFont="1"/>
    <xf numFmtId="0" fontId="18" fillId="0" borderId="0" xfId="0" applyFont="1" applyAlignment="1">
      <alignment wrapText="1"/>
    </xf>
    <xf numFmtId="9" fontId="9" fillId="0" borderId="19" xfId="1" applyFont="1" applyBorder="1" applyAlignment="1">
      <alignment horizontal="right"/>
    </xf>
    <xf numFmtId="9" fontId="9" fillId="0" borderId="8" xfId="1" applyFont="1" applyBorder="1" applyAlignment="1">
      <alignment horizontal="right"/>
    </xf>
    <xf numFmtId="9" fontId="9" fillId="0" borderId="9" xfId="1" applyFont="1" applyBorder="1" applyAlignment="1">
      <alignment horizontal="right"/>
    </xf>
    <xf numFmtId="0" fontId="18" fillId="0" borderId="0" xfId="0" applyFont="1" applyAlignment="1"/>
    <xf numFmtId="0" fontId="13" fillId="0" borderId="0" xfId="0" applyFont="1" applyFill="1" applyBorder="1" applyAlignment="1">
      <alignment horizontal="left" vertical="top"/>
    </xf>
    <xf numFmtId="0" fontId="0" fillId="0" borderId="0" xfId="1" applyNumberFormat="1" applyFont="1" applyBorder="1"/>
    <xf numFmtId="0" fontId="9" fillId="0" borderId="0" xfId="0" applyFont="1" applyBorder="1"/>
    <xf numFmtId="0" fontId="9" fillId="0" borderId="9" xfId="0" applyFont="1" applyFill="1" applyBorder="1"/>
    <xf numFmtId="3" fontId="9" fillId="0" borderId="19" xfId="11" applyNumberFormat="1" applyFont="1" applyBorder="1"/>
    <xf numFmtId="3" fontId="9" fillId="0" borderId="8" xfId="11" applyNumberFormat="1" applyFont="1" applyBorder="1"/>
    <xf numFmtId="0" fontId="0" fillId="0" borderId="9" xfId="0" applyFont="1" applyBorder="1"/>
    <xf numFmtId="9" fontId="18" fillId="0" borderId="19" xfId="1" applyFont="1" applyBorder="1"/>
    <xf numFmtId="9" fontId="18" fillId="0" borderId="8" xfId="1" applyFont="1" applyBorder="1"/>
    <xf numFmtId="3" fontId="9" fillId="0" borderId="19" xfId="0" applyNumberFormat="1" applyFont="1" applyBorder="1"/>
    <xf numFmtId="3" fontId="9" fillId="0" borderId="8" xfId="0" applyNumberFormat="1" applyFont="1" applyBorder="1"/>
    <xf numFmtId="3" fontId="9" fillId="0" borderId="9" xfId="0" applyNumberFormat="1" applyFont="1" applyBorder="1"/>
    <xf numFmtId="3" fontId="9" fillId="0" borderId="9" xfId="11" applyNumberFormat="1" applyFont="1" applyBorder="1"/>
    <xf numFmtId="9" fontId="0" fillId="0" borderId="0" xfId="0" applyNumberFormat="1" applyFont="1"/>
    <xf numFmtId="0" fontId="9" fillId="0" borderId="0" xfId="1" applyNumberFormat="1" applyFont="1" applyBorder="1"/>
    <xf numFmtId="9" fontId="18" fillId="0" borderId="2" xfId="1" applyFont="1" applyBorder="1"/>
    <xf numFmtId="0" fontId="0" fillId="0" borderId="20" xfId="0" applyFont="1" applyBorder="1"/>
    <xf numFmtId="168" fontId="9" fillId="0" borderId="19" xfId="12" applyNumberFormat="1" applyFont="1" applyBorder="1"/>
    <xf numFmtId="168" fontId="9" fillId="0" borderId="8" xfId="12" applyNumberFormat="1" applyFont="1" applyBorder="1"/>
    <xf numFmtId="0" fontId="9" fillId="0" borderId="11" xfId="1" applyNumberFormat="1" applyFont="1" applyBorder="1"/>
    <xf numFmtId="3" fontId="9" fillId="0" borderId="11" xfId="11" applyNumberFormat="1" applyFont="1" applyBorder="1" applyAlignment="1">
      <alignment horizontal="right"/>
    </xf>
    <xf numFmtId="9" fontId="0" fillId="0" borderId="10" xfId="0" applyNumberFormat="1" applyFont="1" applyBorder="1"/>
    <xf numFmtId="0" fontId="25" fillId="0" borderId="0" xfId="0" applyFont="1" applyFill="1"/>
    <xf numFmtId="0" fontId="16" fillId="4" borderId="0" xfId="0" applyFont="1" applyFill="1"/>
    <xf numFmtId="0" fontId="6" fillId="4" borderId="0" xfId="0" applyFont="1" applyFill="1"/>
    <xf numFmtId="0" fontId="0" fillId="4" borderId="0" xfId="0" applyFill="1"/>
    <xf numFmtId="0" fontId="0" fillId="4" borderId="0" xfId="0" applyFont="1" applyFill="1"/>
    <xf numFmtId="0" fontId="8" fillId="4" borderId="0" xfId="0" applyFont="1" applyFill="1" applyAlignment="1">
      <alignment vertical="center"/>
    </xf>
    <xf numFmtId="0" fontId="26" fillId="4" borderId="12" xfId="0" applyFont="1" applyFill="1" applyBorder="1"/>
    <xf numFmtId="0" fontId="27" fillId="4" borderId="12" xfId="0" applyFont="1" applyFill="1" applyBorder="1"/>
    <xf numFmtId="0" fontId="28" fillId="4" borderId="3" xfId="0" applyFont="1" applyFill="1" applyBorder="1" applyAlignment="1">
      <alignment horizontal="right"/>
    </xf>
    <xf numFmtId="0" fontId="28" fillId="4" borderId="7" xfId="0" applyFont="1" applyFill="1" applyBorder="1" applyAlignment="1">
      <alignment horizontal="right"/>
    </xf>
    <xf numFmtId="0" fontId="27" fillId="4" borderId="17" xfId="0" applyFont="1" applyFill="1" applyBorder="1" applyAlignment="1">
      <alignment wrapText="1"/>
    </xf>
    <xf numFmtId="0" fontId="27" fillId="4" borderId="2" xfId="0" applyFont="1" applyFill="1" applyBorder="1" applyAlignment="1">
      <alignment horizontal="right" wrapText="1"/>
    </xf>
    <xf numFmtId="0" fontId="27" fillId="4" borderId="12" xfId="0" applyFont="1" applyFill="1" applyBorder="1" applyAlignment="1">
      <alignment wrapText="1"/>
    </xf>
    <xf numFmtId="0" fontId="27" fillId="4" borderId="3" xfId="0" applyFont="1" applyFill="1" applyBorder="1" applyAlignment="1">
      <alignment horizontal="right" wrapText="1"/>
    </xf>
    <xf numFmtId="0" fontId="27" fillId="4" borderId="3" xfId="0" applyFont="1" applyFill="1" applyBorder="1"/>
    <xf numFmtId="0" fontId="27" fillId="4" borderId="12" xfId="0" applyFont="1" applyFill="1" applyBorder="1" applyAlignment="1">
      <alignment vertical="center"/>
    </xf>
    <xf numFmtId="0" fontId="27" fillId="4" borderId="3" xfId="0" applyFont="1" applyFill="1" applyBorder="1" applyAlignment="1">
      <alignment vertical="center"/>
    </xf>
    <xf numFmtId="0" fontId="8" fillId="4" borderId="6" xfId="0" applyFont="1" applyFill="1" applyBorder="1"/>
    <xf numFmtId="0" fontId="8" fillId="4" borderId="0" xfId="9" applyFont="1" applyFill="1" applyAlignment="1">
      <alignment vertical="center"/>
    </xf>
    <xf numFmtId="0" fontId="12" fillId="3" borderId="14" xfId="0" applyFont="1" applyFill="1" applyBorder="1"/>
    <xf numFmtId="0" fontId="0" fillId="4" borderId="0" xfId="0" applyFill="1" applyBorder="1"/>
    <xf numFmtId="9" fontId="12" fillId="0" borderId="8" xfId="1" applyFont="1" applyBorder="1" applyAlignment="1">
      <alignment horizontal="right"/>
    </xf>
    <xf numFmtId="9" fontId="12" fillId="0" borderId="5" xfId="1" applyFont="1" applyBorder="1" applyAlignment="1">
      <alignment horizontal="right"/>
    </xf>
    <xf numFmtId="3" fontId="9" fillId="0" borderId="0" xfId="1" applyNumberFormat="1" applyFont="1" applyBorder="1"/>
    <xf numFmtId="3" fontId="9" fillId="0" borderId="1" xfId="1" applyNumberFormat="1" applyFont="1" applyBorder="1"/>
    <xf numFmtId="3" fontId="0" fillId="0" borderId="0" xfId="0" applyNumberFormat="1" applyFont="1"/>
    <xf numFmtId="0" fontId="12" fillId="0" borderId="9" xfId="0" applyFont="1" applyBorder="1"/>
    <xf numFmtId="168" fontId="12" fillId="0" borderId="4" xfId="12" applyNumberFormat="1" applyFont="1" applyBorder="1"/>
    <xf numFmtId="168" fontId="12" fillId="0" borderId="9" xfId="12" applyNumberFormat="1" applyFont="1" applyBorder="1"/>
    <xf numFmtId="0" fontId="9" fillId="0" borderId="17" xfId="0" applyNumberFormat="1" applyFont="1" applyBorder="1"/>
    <xf numFmtId="0" fontId="9" fillId="0" borderId="10" xfId="0" applyNumberFormat="1" applyFont="1" applyBorder="1"/>
    <xf numFmtId="0" fontId="9" fillId="0" borderId="11" xfId="0" applyNumberFormat="1" applyFont="1" applyBorder="1"/>
    <xf numFmtId="168" fontId="0" fillId="0" borderId="0" xfId="0" applyNumberFormat="1" applyFont="1"/>
    <xf numFmtId="168" fontId="0" fillId="0" borderId="0" xfId="0" applyNumberFormat="1" applyFont="1" applyFill="1"/>
    <xf numFmtId="168" fontId="12" fillId="0" borderId="9" xfId="12" applyNumberFormat="1" applyFont="1" applyFill="1" applyBorder="1"/>
    <xf numFmtId="0" fontId="28" fillId="4" borderId="3" xfId="0" applyFont="1" applyFill="1" applyBorder="1" applyAlignment="1">
      <alignment horizontal="center" vertical="center"/>
    </xf>
    <xf numFmtId="0" fontId="28" fillId="4" borderId="7" xfId="0" applyFont="1" applyFill="1" applyBorder="1" applyAlignment="1">
      <alignment horizontal="center" vertical="center"/>
    </xf>
    <xf numFmtId="0" fontId="29" fillId="4" borderId="0" xfId="0" applyFont="1" applyFill="1" applyBorder="1" applyAlignment="1">
      <alignment horizontal="left"/>
    </xf>
    <xf numFmtId="0" fontId="0" fillId="0" borderId="10" xfId="0" applyFont="1" applyFill="1" applyBorder="1"/>
    <xf numFmtId="0" fontId="30" fillId="0" borderId="0" xfId="0" applyFont="1" applyFill="1" applyBorder="1"/>
    <xf numFmtId="0" fontId="31" fillId="0" borderId="0" xfId="0" applyFont="1" applyFill="1" applyAlignment="1">
      <alignment vertical="center"/>
    </xf>
    <xf numFmtId="9" fontId="2" fillId="0" borderId="0" xfId="0" applyNumberFormat="1" applyFont="1" applyFill="1"/>
    <xf numFmtId="9" fontId="2" fillId="0" borderId="0" xfId="1" applyFont="1" applyFill="1"/>
    <xf numFmtId="0" fontId="2" fillId="0" borderId="10" xfId="0" applyFont="1" applyFill="1" applyBorder="1"/>
    <xf numFmtId="0" fontId="2" fillId="0" borderId="0" xfId="1" applyNumberFormat="1" applyFont="1" applyFill="1"/>
    <xf numFmtId="0" fontId="2" fillId="0" borderId="0" xfId="12" applyNumberFormat="1" applyFont="1" applyFill="1"/>
    <xf numFmtId="168" fontId="2" fillId="0" borderId="0" xfId="12" applyNumberFormat="1" applyFont="1" applyFill="1"/>
    <xf numFmtId="168" fontId="2" fillId="0" borderId="0" xfId="0" applyNumberFormat="1" applyFont="1" applyFill="1"/>
    <xf numFmtId="0" fontId="29" fillId="4" borderId="0" xfId="0" applyFont="1" applyFill="1" applyBorder="1" applyAlignment="1">
      <alignment horizontal="left" wrapText="1"/>
    </xf>
    <xf numFmtId="0" fontId="18" fillId="0" borderId="0" xfId="0" applyFont="1" applyAlignment="1">
      <alignment horizontal="left" wrapText="1"/>
    </xf>
    <xf numFmtId="0" fontId="27" fillId="4" borderId="12" xfId="0" applyFont="1" applyFill="1" applyBorder="1" applyAlignment="1">
      <alignment horizontal="center" vertical="center"/>
    </xf>
    <xf numFmtId="0" fontId="27" fillId="4" borderId="3" xfId="0" applyFont="1" applyFill="1" applyBorder="1" applyAlignment="1">
      <alignment horizontal="center" vertical="center"/>
    </xf>
    <xf numFmtId="0" fontId="27" fillId="4" borderId="7" xfId="0" applyFont="1" applyFill="1" applyBorder="1" applyAlignment="1">
      <alignment horizontal="center" vertical="center"/>
    </xf>
    <xf numFmtId="0" fontId="27" fillId="4" borderId="17" xfId="0" applyFont="1" applyFill="1" applyBorder="1" applyAlignment="1">
      <alignment horizontal="center" vertical="center"/>
    </xf>
    <xf numFmtId="0" fontId="27" fillId="4" borderId="10" xfId="0" applyFont="1" applyFill="1" applyBorder="1" applyAlignment="1">
      <alignment horizontal="center" vertical="center"/>
    </xf>
    <xf numFmtId="0" fontId="27" fillId="4" borderId="12" xfId="0" applyFont="1" applyFill="1" applyBorder="1" applyAlignment="1">
      <alignment horizontal="center"/>
    </xf>
    <xf numFmtId="0" fontId="27" fillId="4" borderId="7" xfId="0" applyFont="1" applyFill="1" applyBorder="1" applyAlignment="1">
      <alignment horizontal="center"/>
    </xf>
    <xf numFmtId="0" fontId="27" fillId="4" borderId="3" xfId="0" applyFont="1" applyFill="1" applyBorder="1" applyAlignment="1">
      <alignment horizontal="center"/>
    </xf>
    <xf numFmtId="0" fontId="27" fillId="4" borderId="19" xfId="0" applyFont="1" applyFill="1" applyBorder="1" applyAlignment="1">
      <alignment horizontal="center" vertical="center"/>
    </xf>
    <xf numFmtId="0" fontId="27" fillId="4" borderId="8" xfId="0" applyFont="1" applyFill="1" applyBorder="1" applyAlignment="1">
      <alignment horizontal="center" vertical="center"/>
    </xf>
    <xf numFmtId="0" fontId="27" fillId="4" borderId="9" xfId="0" applyFont="1" applyFill="1" applyBorder="1" applyAlignment="1">
      <alignment horizontal="center" vertical="center"/>
    </xf>
  </cellXfs>
  <cellStyles count="13">
    <cellStyle name="Comma" xfId="11" builtinId="3"/>
    <cellStyle name="Comma 2" xfId="2" xr:uid="{00000000-0005-0000-0000-000001000000}"/>
    <cellStyle name="Comma 2 2" xfId="3" xr:uid="{00000000-0005-0000-0000-000002000000}"/>
    <cellStyle name="Currency" xfId="12" builtinId="4"/>
    <cellStyle name="Hyperlink" xfId="9" builtinId="8"/>
    <cellStyle name="Normal" xfId="0" builtinId="0"/>
    <cellStyle name="Normal 2" xfId="4" xr:uid="{00000000-0005-0000-0000-000006000000}"/>
    <cellStyle name="Normal 2 2" xfId="5" xr:uid="{00000000-0005-0000-0000-000007000000}"/>
    <cellStyle name="Normal 3" xfId="6" xr:uid="{00000000-0005-0000-0000-000008000000}"/>
    <cellStyle name="Percent" xfId="1" builtinId="5"/>
    <cellStyle name="Percent 2" xfId="7" xr:uid="{00000000-0005-0000-0000-00000A000000}"/>
    <cellStyle name="Percent 2 2" xfId="8" xr:uid="{00000000-0005-0000-0000-00000B000000}"/>
    <cellStyle name="Style 1" xfId="10" xr:uid="{00000000-0005-0000-0000-00000C000000}"/>
  </cellStyles>
  <dxfs count="0"/>
  <tableStyles count="0" defaultTableStyle="TableStyleMedium2" defaultPivotStyle="PivotStyleLight16"/>
  <colors>
    <mruColors>
      <color rgb="FFFF99CC"/>
      <color rgb="FFE6007E"/>
      <color rgb="FF777777"/>
      <color rgb="FFC0C0C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tyles.xml" Type="http://schemas.openxmlformats.org/officeDocument/2006/relationships/styles"/><Relationship Id="rId11" Target="sharedStrings.xml" Type="http://schemas.openxmlformats.org/officeDocument/2006/relationships/sharedStrings"/><Relationship Id="rId12"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externalLinks/externalLink1.xml" Type="http://schemas.openxmlformats.org/officeDocument/2006/relationships/externalLink"/><Relationship Id="rId9" Target="theme/theme1.xml" Type="http://schemas.openxmlformats.org/officeDocument/2006/relationships/theme"/></Relationships>
</file>

<file path=xl/charts/_rels/chart1.xml.rels><?xml version="1.0" encoding="UTF-8" standalone="yes"?><Relationships xmlns="http://schemas.openxmlformats.org/package/2006/relationships"><Relationship Id="rId1" Target="style1.xml" Type="http://schemas.microsoft.com/office/2011/relationships/chartStyle"/><Relationship Id="rId2" Target="colors1.xml" Type="http://schemas.microsoft.com/office/2011/relationships/chartColorStyle"/></Relationships>
</file>

<file path=xl/charts/_rels/chart10.xml.rels><?xml version="1.0" encoding="UTF-8" standalone="yes"?><Relationships xmlns="http://schemas.openxmlformats.org/package/2006/relationships"><Relationship Id="rId1" Target="style10.xml" Type="http://schemas.microsoft.com/office/2011/relationships/chartStyle"/><Relationship Id="rId2" Target="colors10.xml" Type="http://schemas.microsoft.com/office/2011/relationships/chartColorStyle"/></Relationships>
</file>

<file path=xl/charts/_rels/chart11.xml.rels><?xml version="1.0" encoding="UTF-8" standalone="yes"?><Relationships xmlns="http://schemas.openxmlformats.org/package/2006/relationships"><Relationship Id="rId1" Target="style11.xml" Type="http://schemas.microsoft.com/office/2011/relationships/chartStyle"/><Relationship Id="rId2" Target="colors11.xml" Type="http://schemas.microsoft.com/office/2011/relationships/chartColorStyle"/></Relationships>
</file>

<file path=xl/charts/_rels/chart12.xml.rels><?xml version="1.0" encoding="UTF-8" standalone="yes"?><Relationships xmlns="http://schemas.openxmlformats.org/package/2006/relationships"><Relationship Id="rId1" Target="style12.xml" Type="http://schemas.microsoft.com/office/2011/relationships/chartStyle"/><Relationship Id="rId2" Target="colors12.xml" Type="http://schemas.microsoft.com/office/2011/relationships/chartColorStyle"/></Relationships>
</file>

<file path=xl/charts/_rels/chart13.xml.rels><?xml version="1.0" encoding="UTF-8" standalone="yes"?><Relationships xmlns="http://schemas.openxmlformats.org/package/2006/relationships"><Relationship Id="rId1" Target="style13.xml" Type="http://schemas.microsoft.com/office/2011/relationships/chartStyle"/><Relationship Id="rId2" Target="colors13.xml" Type="http://schemas.microsoft.com/office/2011/relationships/chartColorStyle"/></Relationships>
</file>

<file path=xl/charts/_rels/chart14.xml.rels><?xml version="1.0" encoding="UTF-8" standalone="yes"?><Relationships xmlns="http://schemas.openxmlformats.org/package/2006/relationships"><Relationship Id="rId1" Target="style14.xml" Type="http://schemas.microsoft.com/office/2011/relationships/chartStyle"/><Relationship Id="rId2" Target="colors14.xml" Type="http://schemas.microsoft.com/office/2011/relationships/chartColorStyle"/></Relationships>
</file>

<file path=xl/charts/_rels/chart15.xml.rels><?xml version="1.0" encoding="UTF-8" standalone="yes"?><Relationships xmlns="http://schemas.openxmlformats.org/package/2006/relationships"><Relationship Id="rId1" Target="style15.xml" Type="http://schemas.microsoft.com/office/2011/relationships/chartStyle"/><Relationship Id="rId2" Target="colors15.xml" Type="http://schemas.microsoft.com/office/2011/relationships/chartColorStyle"/></Relationships>
</file>

<file path=xl/charts/_rels/chart16.xml.rels><?xml version="1.0" encoding="UTF-8" standalone="yes"?><Relationships xmlns="http://schemas.openxmlformats.org/package/2006/relationships"><Relationship Id="rId1" Target="style16.xml" Type="http://schemas.microsoft.com/office/2011/relationships/chartStyle"/><Relationship Id="rId2" Target="colors16.xml" Type="http://schemas.microsoft.com/office/2011/relationships/chartColorStyle"/></Relationships>
</file>

<file path=xl/charts/_rels/chart17.xml.rels><?xml version="1.0" encoding="UTF-8" standalone="yes"?><Relationships xmlns="http://schemas.openxmlformats.org/package/2006/relationships"><Relationship Id="rId1" Target="style17.xml" Type="http://schemas.microsoft.com/office/2011/relationships/chartStyle"/><Relationship Id="rId2" Target="colors17.xml" Type="http://schemas.microsoft.com/office/2011/relationships/chartColorStyle"/></Relationships>
</file>

<file path=xl/charts/_rels/chart2.xml.rels><?xml version="1.0" encoding="UTF-8" standalone="yes"?><Relationships xmlns="http://schemas.openxmlformats.org/package/2006/relationships"><Relationship Id="rId1" Target="style2.xml" Type="http://schemas.microsoft.com/office/2011/relationships/chartStyle"/><Relationship Id="rId2" Target="colors2.xml" Type="http://schemas.microsoft.com/office/2011/relationships/chartColorStyle"/></Relationships>
</file>

<file path=xl/charts/_rels/chart3.xml.rels><?xml version="1.0" encoding="UTF-8" standalone="yes"?><Relationships xmlns="http://schemas.openxmlformats.org/package/2006/relationships"><Relationship Id="rId1" Target="style3.xml" Type="http://schemas.microsoft.com/office/2011/relationships/chartStyle"/><Relationship Id="rId2" Target="colors3.xml" Type="http://schemas.microsoft.com/office/2011/relationships/chartColorStyle"/></Relationships>
</file>

<file path=xl/charts/_rels/chart4.xml.rels><?xml version="1.0" encoding="UTF-8" standalone="yes"?><Relationships xmlns="http://schemas.openxmlformats.org/package/2006/relationships"><Relationship Id="rId1" Target="style4.xml" Type="http://schemas.microsoft.com/office/2011/relationships/chartStyle"/><Relationship Id="rId2" Target="colors4.xml" Type="http://schemas.microsoft.com/office/2011/relationships/chartColorStyle"/></Relationships>
</file>

<file path=xl/charts/_rels/chart5.xml.rels><?xml version="1.0" encoding="UTF-8" standalone="yes"?><Relationships xmlns="http://schemas.openxmlformats.org/package/2006/relationships"><Relationship Id="rId1" Target="style5.xml" Type="http://schemas.microsoft.com/office/2011/relationships/chartStyle"/><Relationship Id="rId2" Target="colors5.xml" Type="http://schemas.microsoft.com/office/2011/relationships/chartColorStyle"/><Relationship Id="rId3" Target="../drawings/drawing3.xml" Type="http://schemas.openxmlformats.org/officeDocument/2006/relationships/chartUserShapes"/></Relationships>
</file>

<file path=xl/charts/_rels/chart6.xml.rels><?xml version="1.0" encoding="UTF-8" standalone="yes"?><Relationships xmlns="http://schemas.openxmlformats.org/package/2006/relationships"><Relationship Id="rId1" Target="style6.xml" Type="http://schemas.microsoft.com/office/2011/relationships/chartStyle"/><Relationship Id="rId2" Target="colors6.xml" Type="http://schemas.microsoft.com/office/2011/relationships/chartColorStyle"/><Relationship Id="rId3" Target="../drawings/drawing4.xml" Type="http://schemas.openxmlformats.org/officeDocument/2006/relationships/chartUserShapes"/></Relationships>
</file>

<file path=xl/charts/_rels/chart7.xml.rels><?xml version="1.0" encoding="UTF-8" standalone="yes"?><Relationships xmlns="http://schemas.openxmlformats.org/package/2006/relationships"><Relationship Id="rId1" Target="style7.xml" Type="http://schemas.microsoft.com/office/2011/relationships/chartStyle"/><Relationship Id="rId2" Target="colors7.xml" Type="http://schemas.microsoft.com/office/2011/relationships/chartColorStyle"/></Relationships>
</file>

<file path=xl/charts/_rels/chart8.xml.rels><?xml version="1.0" encoding="UTF-8" standalone="yes"?><Relationships xmlns="http://schemas.openxmlformats.org/package/2006/relationships"><Relationship Id="rId1" Target="style8.xml" Type="http://schemas.microsoft.com/office/2011/relationships/chartStyle"/><Relationship Id="rId2" Target="colors8.xml" Type="http://schemas.microsoft.com/office/2011/relationships/chartColorStyle"/></Relationships>
</file>

<file path=xl/charts/_rels/chart9.xml.rels><?xml version="1.0" encoding="UTF-8" standalone="yes"?><Relationships xmlns="http://schemas.openxmlformats.org/package/2006/relationships"><Relationship Id="rId1" Target="style9.xml" Type="http://schemas.microsoft.com/office/2011/relationships/chartStyle"/><Relationship Id="rId2" Target="colors9.xml" Type="http://schemas.microsoft.com/office/2011/relationships/chartColorStyle"/></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stacked"/>
        <c:varyColors val="0"/>
        <c:ser>
          <c:idx val="0"/>
          <c:order val="0"/>
          <c:tx>
            <c:v>Old Measure</c:v>
          </c:tx>
          <c:spPr>
            <a:solidFill>
              <a:schemeClr val="accent1">
                <a:shade val="76000"/>
              </a:schemeClr>
            </a:solidFill>
            <a:ln>
              <a:noFill/>
            </a:ln>
            <a:effectLst/>
          </c:spPr>
          <c:invertIfNegative val="0"/>
          <c:dPt>
            <c:idx val="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A-F698-4685-8536-201FDB7EE070}"/>
              </c:ext>
            </c:extLst>
          </c:dPt>
          <c:dPt>
            <c:idx val="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B-F698-4685-8536-201FDB7EE070}"/>
              </c:ext>
            </c:extLst>
          </c:dPt>
          <c:dPt>
            <c:idx val="16"/>
            <c:invertIfNegative val="0"/>
            <c:bubble3D val="0"/>
            <c:spPr>
              <a:solidFill>
                <a:schemeClr val="bg1">
                  <a:lumMod val="65000"/>
                </a:schemeClr>
              </a:solidFill>
              <a:ln>
                <a:noFill/>
              </a:ln>
              <a:effectLst/>
            </c:spPr>
            <c:extLst>
              <c:ext xmlns:c16="http://schemas.microsoft.com/office/drawing/2014/chart" uri="{C3380CC4-5D6E-409C-BE32-E72D297353CC}">
                <c16:uniqueId val="{00000002-F698-4685-8536-201FDB7EE070}"/>
              </c:ext>
            </c:extLst>
          </c:dPt>
          <c:cat>
            <c:strRef>
              <c:f>'Background Data'!$K$6:$K$38</c:f>
              <c:strCache>
                <c:ptCount val="33"/>
                <c:pt idx="0">
                  <c:v>West Dunbartonshire</c:v>
                </c:pt>
                <c:pt idx="1">
                  <c:v>Shetland Islands</c:v>
                </c:pt>
                <c:pt idx="2">
                  <c:v>Aberdeen City</c:v>
                </c:pt>
                <c:pt idx="3">
                  <c:v>North Lanarkshire</c:v>
                </c:pt>
                <c:pt idx="4">
                  <c:v>Renfrewshire</c:v>
                </c:pt>
                <c:pt idx="5">
                  <c:v>Orkney Islands</c:v>
                </c:pt>
                <c:pt idx="6">
                  <c:v>Glasgow City</c:v>
                </c:pt>
                <c:pt idx="7">
                  <c:v>East Renfrewshire</c:v>
                </c:pt>
                <c:pt idx="8">
                  <c:v>East Ayrshire</c:v>
                </c:pt>
                <c:pt idx="9">
                  <c:v>East Lothian</c:v>
                </c:pt>
                <c:pt idx="10">
                  <c:v>Angus</c:v>
                </c:pt>
                <c:pt idx="11">
                  <c:v>Fife</c:v>
                </c:pt>
                <c:pt idx="12">
                  <c:v>Argyll &amp; Bute</c:v>
                </c:pt>
                <c:pt idx="13">
                  <c:v>Edinburgh, City of</c:v>
                </c:pt>
                <c:pt idx="14">
                  <c:v>West Lothian</c:v>
                </c:pt>
                <c:pt idx="15">
                  <c:v>Falkirk</c:v>
                </c:pt>
                <c:pt idx="16">
                  <c:v>Scotland</c:v>
                </c:pt>
                <c:pt idx="17">
                  <c:v>Dundee City</c:v>
                </c:pt>
                <c:pt idx="18">
                  <c:v>Aberdeenshire</c:v>
                </c:pt>
                <c:pt idx="19">
                  <c:v>East Dunbartonshire</c:v>
                </c:pt>
                <c:pt idx="20">
                  <c:v>Scottish Borders</c:v>
                </c:pt>
                <c:pt idx="21">
                  <c:v>Moray</c:v>
                </c:pt>
                <c:pt idx="22">
                  <c:v>Eilean Siar</c:v>
                </c:pt>
                <c:pt idx="23">
                  <c:v>Stirling</c:v>
                </c:pt>
                <c:pt idx="24">
                  <c:v>South Lanarkshire</c:v>
                </c:pt>
                <c:pt idx="25">
                  <c:v>Clackmannanshire</c:v>
                </c:pt>
                <c:pt idx="26">
                  <c:v>Perth &amp; Kinross</c:v>
                </c:pt>
                <c:pt idx="27">
                  <c:v>Midlothian</c:v>
                </c:pt>
                <c:pt idx="28">
                  <c:v>Highland</c:v>
                </c:pt>
                <c:pt idx="29">
                  <c:v>South Ayrshire</c:v>
                </c:pt>
                <c:pt idx="30">
                  <c:v>Dumfries &amp; Galloway</c:v>
                </c:pt>
                <c:pt idx="31">
                  <c:v>Inverclyde</c:v>
                </c:pt>
                <c:pt idx="32">
                  <c:v>North Ayrshire</c:v>
                </c:pt>
              </c:strCache>
            </c:strRef>
          </c:cat>
          <c:val>
            <c:numRef>
              <c:f>'Background Data'!$L$6:$L$38</c:f>
              <c:numCache>
                <c:formatCode>0%</c:formatCode>
                <c:ptCount val="33"/>
                <c:pt idx="0">
                  <c:v>3.4834834834834835E-2</c:v>
                </c:pt>
                <c:pt idx="1">
                  <c:v>3.3731553056921992E-2</c:v>
                </c:pt>
                <c:pt idx="2">
                  <c:v>4.1220726925929853E-2</c:v>
                </c:pt>
                <c:pt idx="3">
                  <c:v>0.11762965884440939</c:v>
                </c:pt>
                <c:pt idx="4">
                  <c:v>0.17776825872777896</c:v>
                </c:pt>
                <c:pt idx="5">
                  <c:v>0.12454655380894801</c:v>
                </c:pt>
                <c:pt idx="6">
                  <c:v>0.22029081295439523</c:v>
                </c:pt>
                <c:pt idx="7">
                  <c:v>0.11318698427526078</c:v>
                </c:pt>
                <c:pt idx="8">
                  <c:v>0.1835504569317519</c:v>
                </c:pt>
                <c:pt idx="9">
                  <c:v>0.1937869822485207</c:v>
                </c:pt>
                <c:pt idx="10">
                  <c:v>0.25125508008606262</c:v>
                </c:pt>
                <c:pt idx="11">
                  <c:v>0.26355125481866098</c:v>
                </c:pt>
                <c:pt idx="12">
                  <c:v>0.31952342269157868</c:v>
                </c:pt>
                <c:pt idx="13">
                  <c:v>0.25048210842082708</c:v>
                </c:pt>
                <c:pt idx="14">
                  <c:v>0.29745762711864404</c:v>
                </c:pt>
                <c:pt idx="15">
                  <c:v>0.36438102787686616</c:v>
                </c:pt>
                <c:pt idx="16">
                  <c:v>0.39472617779830177</c:v>
                </c:pt>
                <c:pt idx="17">
                  <c:v>0.46983594990298111</c:v>
                </c:pt>
                <c:pt idx="18">
                  <c:v>0.37512579671251256</c:v>
                </c:pt>
                <c:pt idx="19">
                  <c:v>0.26924979389942294</c:v>
                </c:pt>
                <c:pt idx="20">
                  <c:v>0.4452610238215915</c:v>
                </c:pt>
                <c:pt idx="21">
                  <c:v>0.45157967032967034</c:v>
                </c:pt>
                <c:pt idx="22">
                  <c:v>0.44115574348132486</c:v>
                </c:pt>
                <c:pt idx="23">
                  <c:v>0.47262503699319325</c:v>
                </c:pt>
                <c:pt idx="24">
                  <c:v>0.58851522842639592</c:v>
                </c:pt>
                <c:pt idx="25">
                  <c:v>0.63692307692307693</c:v>
                </c:pt>
                <c:pt idx="26">
                  <c:v>0.82814661134163214</c:v>
                </c:pt>
                <c:pt idx="27">
                  <c:v>0.65447270648756783</c:v>
                </c:pt>
                <c:pt idx="28">
                  <c:v>0.75256711616973893</c:v>
                </c:pt>
                <c:pt idx="29">
                  <c:v>0.67168488348113009</c:v>
                </c:pt>
                <c:pt idx="30">
                  <c:v>1</c:v>
                </c:pt>
                <c:pt idx="31">
                  <c:v>1</c:v>
                </c:pt>
                <c:pt idx="32">
                  <c:v>1</c:v>
                </c:pt>
              </c:numCache>
            </c:numRef>
          </c:val>
          <c:extLst>
            <c:ext xmlns:c16="http://schemas.microsoft.com/office/drawing/2014/chart" uri="{C3380CC4-5D6E-409C-BE32-E72D297353CC}">
              <c16:uniqueId val="{00000000-F698-4685-8536-201FDB7EE070}"/>
            </c:ext>
          </c:extLst>
        </c:ser>
        <c:ser>
          <c:idx val="1"/>
          <c:order val="1"/>
          <c:tx>
            <c:v>Total</c:v>
          </c:tx>
          <c:spPr>
            <a:solidFill>
              <a:schemeClr val="accent1">
                <a:tint val="77000"/>
              </a:schemeClr>
            </a:solidFill>
            <a:ln>
              <a:noFill/>
            </a:ln>
            <a:effectLst/>
          </c:spPr>
          <c:invertIfNegative val="0"/>
          <c:dPt>
            <c:idx val="0"/>
            <c:invertIfNegative val="0"/>
            <c:bubble3D val="0"/>
            <c:extLst>
              <c:ext xmlns:c16="http://schemas.microsoft.com/office/drawing/2014/chart" uri="{C3380CC4-5D6E-409C-BE32-E72D297353CC}">
                <c16:uniqueId val="{0000001F-F698-4685-8536-201FDB7EE070}"/>
              </c:ext>
            </c:extLst>
          </c:dPt>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F698-4685-8536-201FDB7EE070}"/>
              </c:ext>
            </c:extLst>
          </c:dPt>
          <c:dPt>
            <c:idx val="16"/>
            <c:invertIfNegative val="0"/>
            <c:bubble3D val="0"/>
            <c:spPr>
              <a:solidFill>
                <a:schemeClr val="bg1">
                  <a:lumMod val="50000"/>
                </a:schemeClr>
              </a:solidFill>
              <a:ln>
                <a:noFill/>
              </a:ln>
              <a:effectLst/>
            </c:spPr>
            <c:extLst>
              <c:ext xmlns:c16="http://schemas.microsoft.com/office/drawing/2014/chart" uri="{C3380CC4-5D6E-409C-BE32-E72D297353CC}">
                <c16:uniqueId val="{00000007-F698-4685-8536-201FDB7EE070}"/>
              </c:ext>
            </c:extLst>
          </c:dPt>
          <c:cat>
            <c:strRef>
              <c:f>'Background Data'!$K$6:$K$38</c:f>
              <c:strCache>
                <c:ptCount val="33"/>
                <c:pt idx="0">
                  <c:v>West Dunbartonshire</c:v>
                </c:pt>
                <c:pt idx="1">
                  <c:v>Shetland Islands</c:v>
                </c:pt>
                <c:pt idx="2">
                  <c:v>Aberdeen City</c:v>
                </c:pt>
                <c:pt idx="3">
                  <c:v>North Lanarkshire</c:v>
                </c:pt>
                <c:pt idx="4">
                  <c:v>Renfrewshire</c:v>
                </c:pt>
                <c:pt idx="5">
                  <c:v>Orkney Islands</c:v>
                </c:pt>
                <c:pt idx="6">
                  <c:v>Glasgow City</c:v>
                </c:pt>
                <c:pt idx="7">
                  <c:v>East Renfrewshire</c:v>
                </c:pt>
                <c:pt idx="8">
                  <c:v>East Ayrshire</c:v>
                </c:pt>
                <c:pt idx="9">
                  <c:v>East Lothian</c:v>
                </c:pt>
                <c:pt idx="10">
                  <c:v>Angus</c:v>
                </c:pt>
                <c:pt idx="11">
                  <c:v>Fife</c:v>
                </c:pt>
                <c:pt idx="12">
                  <c:v>Argyll &amp; Bute</c:v>
                </c:pt>
                <c:pt idx="13">
                  <c:v>Edinburgh, City of</c:v>
                </c:pt>
                <c:pt idx="14">
                  <c:v>West Lothian</c:v>
                </c:pt>
                <c:pt idx="15">
                  <c:v>Falkirk</c:v>
                </c:pt>
                <c:pt idx="16">
                  <c:v>Scotland</c:v>
                </c:pt>
                <c:pt idx="17">
                  <c:v>Dundee City</c:v>
                </c:pt>
                <c:pt idx="18">
                  <c:v>Aberdeenshire</c:v>
                </c:pt>
                <c:pt idx="19">
                  <c:v>East Dunbartonshire</c:v>
                </c:pt>
                <c:pt idx="20">
                  <c:v>Scottish Borders</c:v>
                </c:pt>
                <c:pt idx="21">
                  <c:v>Moray</c:v>
                </c:pt>
                <c:pt idx="22">
                  <c:v>Eilean Siar</c:v>
                </c:pt>
                <c:pt idx="23">
                  <c:v>Stirling</c:v>
                </c:pt>
                <c:pt idx="24">
                  <c:v>South Lanarkshire</c:v>
                </c:pt>
                <c:pt idx="25">
                  <c:v>Clackmannanshire</c:v>
                </c:pt>
                <c:pt idx="26">
                  <c:v>Perth &amp; Kinross</c:v>
                </c:pt>
                <c:pt idx="27">
                  <c:v>Midlothian</c:v>
                </c:pt>
                <c:pt idx="28">
                  <c:v>Highland</c:v>
                </c:pt>
                <c:pt idx="29">
                  <c:v>South Ayrshire</c:v>
                </c:pt>
                <c:pt idx="30">
                  <c:v>Dumfries &amp; Galloway</c:v>
                </c:pt>
                <c:pt idx="31">
                  <c:v>Inverclyde</c:v>
                </c:pt>
                <c:pt idx="32">
                  <c:v>North Ayrshire</c:v>
                </c:pt>
              </c:strCache>
            </c:strRef>
          </c:cat>
          <c:val>
            <c:numRef>
              <c:f>'Background Data'!$M$6:$M$38</c:f>
              <c:numCache>
                <c:formatCode>0%</c:formatCode>
                <c:ptCount val="33"/>
                <c:pt idx="0">
                  <c:v>3.7755903588193945E-2</c:v>
                </c:pt>
                <c:pt idx="1">
                  <c:v>7.2698602153721023E-2</c:v>
                </c:pt>
                <c:pt idx="2">
                  <c:v>0.10376622797530011</c:v>
                </c:pt>
                <c:pt idx="3">
                  <c:v>0.13576881184378092</c:v>
                </c:pt>
                <c:pt idx="4">
                  <c:v>0.1506844519963999</c:v>
                </c:pt>
                <c:pt idx="5">
                  <c:v>0.2109583321845373</c:v>
                </c:pt>
                <c:pt idx="6">
                  <c:v>0.15049570389953737</c:v>
                </c:pt>
                <c:pt idx="7">
                  <c:v>0.2605919360332225</c:v>
                </c:pt>
                <c:pt idx="8">
                  <c:v>0.20750173859434587</c:v>
                </c:pt>
                <c:pt idx="9">
                  <c:v>0.28656922518992872</c:v>
                </c:pt>
                <c:pt idx="10">
                  <c:v>0.28882713985227243</c:v>
                </c:pt>
                <c:pt idx="11">
                  <c:v>0.2879798614144638</c:v>
                </c:pt>
                <c:pt idx="12">
                  <c:v>0.28966604555829228</c:v>
                </c:pt>
                <c:pt idx="13">
                  <c:v>0.40727566341768751</c:v>
                </c:pt>
                <c:pt idx="14">
                  <c:v>0.36427143294060721</c:v>
                </c:pt>
                <c:pt idx="15">
                  <c:v>0.3155992482572561</c:v>
                </c:pt>
                <c:pt idx="16">
                  <c:v>0.30721285251894836</c:v>
                </c:pt>
                <c:pt idx="17">
                  <c:v>0.24510164236651294</c:v>
                </c:pt>
                <c:pt idx="18">
                  <c:v>0.3480754967393872</c:v>
                </c:pt>
                <c:pt idx="19">
                  <c:v>0.46107220967839457</c:v>
                </c:pt>
                <c:pt idx="20">
                  <c:v>0.30463227536748239</c:v>
                </c:pt>
                <c:pt idx="21">
                  <c:v>0.29941975856810238</c:v>
                </c:pt>
                <c:pt idx="22">
                  <c:v>0.3593557654700818</c:v>
                </c:pt>
                <c:pt idx="23">
                  <c:v>0.34634932198116575</c:v>
                </c:pt>
                <c:pt idx="24">
                  <c:v>0.29724339637962061</c:v>
                </c:pt>
                <c:pt idx="25">
                  <c:v>0.2640562484305683</c:v>
                </c:pt>
                <c:pt idx="26">
                  <c:v>0.14980357240683662</c:v>
                </c:pt>
                <c:pt idx="27">
                  <c:v>0.33430104135353755</c:v>
                </c:pt>
                <c:pt idx="28">
                  <c:v>0.24219985030614011</c:v>
                </c:pt>
                <c:pt idx="29">
                  <c:v>0.32800817974784469</c:v>
                </c:pt>
                <c:pt idx="30">
                  <c:v>0</c:v>
                </c:pt>
                <c:pt idx="31">
                  <c:v>0</c:v>
                </c:pt>
                <c:pt idx="32">
                  <c:v>0</c:v>
                </c:pt>
              </c:numCache>
            </c:numRef>
          </c:val>
          <c:extLst>
            <c:ext xmlns:c16="http://schemas.microsoft.com/office/drawing/2014/chart" uri="{C3380CC4-5D6E-409C-BE32-E72D297353CC}">
              <c16:uniqueId val="{00000001-F698-4685-8536-201FDB7EE070}"/>
            </c:ext>
          </c:extLst>
        </c:ser>
        <c:dLbls>
          <c:showLegendKey val="0"/>
          <c:showVal val="0"/>
          <c:showCatName val="0"/>
          <c:showSerName val="0"/>
          <c:showPercent val="0"/>
          <c:showBubbleSize val="0"/>
        </c:dLbls>
        <c:gapWidth val="50"/>
        <c:overlap val="100"/>
        <c:axId val="79083008"/>
        <c:axId val="79084544"/>
      </c:barChart>
      <c:catAx>
        <c:axId val="79083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Arial" panose="020B0604020202020204" pitchFamily="34" charset="0"/>
              </a:defRPr>
            </a:pPr>
            <a:endParaRPr lang="en-US"/>
          </a:p>
        </c:txPr>
        <c:crossAx val="79084544"/>
        <c:crosses val="autoZero"/>
        <c:auto val="1"/>
        <c:lblAlgn val="ctr"/>
        <c:lblOffset val="100"/>
        <c:noMultiLvlLbl val="0"/>
      </c:catAx>
      <c:valAx>
        <c:axId val="79084544"/>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t" anchorCtr="0"/>
          <a:lstStyle/>
          <a:p>
            <a:pPr>
              <a:defRPr sz="1000" b="0" i="0" u="none" strike="noStrike" kern="1200" baseline="0">
                <a:solidFill>
                  <a:schemeClr val="tx1"/>
                </a:solidFill>
                <a:latin typeface="+mn-lt"/>
                <a:ea typeface="+mn-ea"/>
                <a:cs typeface="+mn-cs"/>
              </a:defRPr>
            </a:pPr>
            <a:endParaRPr lang="en-US"/>
          </a:p>
        </c:txPr>
        <c:crossAx val="79083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127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percentStacked"/>
        <c:varyColors val="0"/>
        <c:ser>
          <c:idx val="0"/>
          <c:order val="0"/>
          <c:tx>
            <c:strRef>
              <c:f>'3. Client Needs and Support'!$Q$12:$R$12</c:f>
              <c:strCache>
                <c:ptCount val="1"/>
                <c:pt idx="0">
                  <c:v>Option 1</c:v>
                </c:pt>
              </c:strCache>
            </c:strRef>
          </c:tx>
          <c:spPr>
            <a:solidFill>
              <a:schemeClr val="accent1">
                <a:shade val="58000"/>
              </a:schemeClr>
            </a:solidFill>
            <a:ln>
              <a:noFill/>
            </a:ln>
            <a:effectLst/>
          </c:spPr>
          <c:invertIfNegative val="0"/>
          <c:cat>
            <c:strRef>
              <c:f>'3. Client Needs and Support'!$P$14:$P$23</c:f>
              <c:strCache>
                <c:ptCount val="10"/>
                <c:pt idx="0">
                  <c:v>Personal Care</c:v>
                </c:pt>
                <c:pt idx="1">
                  <c:v>Health Care</c:v>
                </c:pt>
                <c:pt idx="2">
                  <c:v>Domestic Care</c:v>
                </c:pt>
                <c:pt idx="3">
                  <c:v>Housing Support</c:v>
                </c:pt>
                <c:pt idx="4">
                  <c:v>Social, Education, Recreational</c:v>
                </c:pt>
                <c:pt idx="5">
                  <c:v>Equipment and Adaptations</c:v>
                </c:pt>
                <c:pt idx="6">
                  <c:v>Respite</c:v>
                </c:pt>
                <c:pt idx="7">
                  <c:v>Meals</c:v>
                </c:pt>
                <c:pt idx="8">
                  <c:v>Other</c:v>
                </c:pt>
                <c:pt idx="9">
                  <c:v>Not Known</c:v>
                </c:pt>
              </c:strCache>
            </c:strRef>
          </c:cat>
          <c:val>
            <c:numRef>
              <c:f>'3. Client Needs and Support'!$R$14:$R$23</c:f>
              <c:numCache>
                <c:formatCode>0%</c:formatCode>
                <c:ptCount val="10"/>
                <c:pt idx="0">
                  <c:v>8.5424091233071986E-2</c:v>
                </c:pt>
                <c:pt idx="1">
                  <c:v>6.553398058252427E-2</c:v>
                </c:pt>
                <c:pt idx="2">
                  <c:v>8.4367245657568243E-2</c:v>
                </c:pt>
                <c:pt idx="3">
                  <c:v>6.4205457463884424E-2</c:v>
                </c:pt>
                <c:pt idx="4">
                  <c:v>0.19128181679622008</c:v>
                </c:pt>
                <c:pt idx="5">
                  <c:v>1.2801917134388599E-2</c:v>
                </c:pt>
                <c:pt idx="6">
                  <c:v>0.17118553960659225</c:v>
                </c:pt>
                <c:pt idx="7">
                  <c:v>4.2517576163374621E-2</c:v>
                </c:pt>
                <c:pt idx="8">
                  <c:v>6.6513006256173859E-2</c:v>
                </c:pt>
                <c:pt idx="9">
                  <c:v>6.5458522105920944E-2</c:v>
                </c:pt>
              </c:numCache>
            </c:numRef>
          </c:val>
          <c:extLst>
            <c:ext xmlns:c16="http://schemas.microsoft.com/office/drawing/2014/chart" uri="{C3380CC4-5D6E-409C-BE32-E72D297353CC}">
              <c16:uniqueId val="{00000000-6F59-4B65-9E4A-0695D84F6596}"/>
            </c:ext>
          </c:extLst>
        </c:ser>
        <c:ser>
          <c:idx val="1"/>
          <c:order val="1"/>
          <c:tx>
            <c:strRef>
              <c:f>'3. Client Needs and Support'!$S$12:$T$12</c:f>
              <c:strCache>
                <c:ptCount val="1"/>
                <c:pt idx="0">
                  <c:v>Option 2</c:v>
                </c:pt>
              </c:strCache>
            </c:strRef>
          </c:tx>
          <c:spPr>
            <a:solidFill>
              <a:schemeClr val="accent1">
                <a:shade val="86000"/>
              </a:schemeClr>
            </a:solidFill>
            <a:ln>
              <a:noFill/>
            </a:ln>
            <a:effectLst/>
          </c:spPr>
          <c:invertIfNegative val="0"/>
          <c:cat>
            <c:strRef>
              <c:f>'3. Client Needs and Support'!$P$14:$P$23</c:f>
              <c:strCache>
                <c:ptCount val="10"/>
                <c:pt idx="0">
                  <c:v>Personal Care</c:v>
                </c:pt>
                <c:pt idx="1">
                  <c:v>Health Care</c:v>
                </c:pt>
                <c:pt idx="2">
                  <c:v>Domestic Care</c:v>
                </c:pt>
                <c:pt idx="3">
                  <c:v>Housing Support</c:v>
                </c:pt>
                <c:pt idx="4">
                  <c:v>Social, Education, Recreational</c:v>
                </c:pt>
                <c:pt idx="5">
                  <c:v>Equipment and Adaptations</c:v>
                </c:pt>
                <c:pt idx="6">
                  <c:v>Respite</c:v>
                </c:pt>
                <c:pt idx="7">
                  <c:v>Meals</c:v>
                </c:pt>
                <c:pt idx="8">
                  <c:v>Other</c:v>
                </c:pt>
                <c:pt idx="9">
                  <c:v>Not Known</c:v>
                </c:pt>
              </c:strCache>
            </c:strRef>
          </c:cat>
          <c:val>
            <c:numRef>
              <c:f>'3. Client Needs and Support'!$T$14:$T$23</c:f>
              <c:numCache>
                <c:formatCode>0%</c:formatCode>
                <c:ptCount val="10"/>
                <c:pt idx="0">
                  <c:v>4.5616535994297935E-2</c:v>
                </c:pt>
                <c:pt idx="1">
                  <c:v>0.29894822006472493</c:v>
                </c:pt>
                <c:pt idx="2">
                  <c:v>0.1976088427701331</c:v>
                </c:pt>
                <c:pt idx="3">
                  <c:v>0.14499732477260568</c:v>
                </c:pt>
                <c:pt idx="4">
                  <c:v>0.15287303764670021</c:v>
                </c:pt>
                <c:pt idx="5">
                  <c:v>2.2892098127010152E-2</c:v>
                </c:pt>
                <c:pt idx="6">
                  <c:v>6.2200956937799042E-2</c:v>
                </c:pt>
                <c:pt idx="7">
                  <c:v>0.21325744894543019</c:v>
                </c:pt>
                <c:pt idx="8">
                  <c:v>0.11030622324662497</c:v>
                </c:pt>
                <c:pt idx="9">
                  <c:v>7.6784877362912049E-2</c:v>
                </c:pt>
              </c:numCache>
            </c:numRef>
          </c:val>
          <c:extLst>
            <c:ext xmlns:c16="http://schemas.microsoft.com/office/drawing/2014/chart" uri="{C3380CC4-5D6E-409C-BE32-E72D297353CC}">
              <c16:uniqueId val="{00000001-6F59-4B65-9E4A-0695D84F6596}"/>
            </c:ext>
          </c:extLst>
        </c:ser>
        <c:ser>
          <c:idx val="2"/>
          <c:order val="2"/>
          <c:tx>
            <c:strRef>
              <c:f>'3. Client Needs and Support'!$U$12:$V$12</c:f>
              <c:strCache>
                <c:ptCount val="1"/>
                <c:pt idx="0">
                  <c:v>Option 3</c:v>
                </c:pt>
              </c:strCache>
            </c:strRef>
          </c:tx>
          <c:spPr>
            <a:solidFill>
              <a:schemeClr val="accent1">
                <a:tint val="86000"/>
              </a:schemeClr>
            </a:solidFill>
            <a:ln>
              <a:noFill/>
            </a:ln>
            <a:effectLst/>
          </c:spPr>
          <c:invertIfNegative val="0"/>
          <c:cat>
            <c:strRef>
              <c:f>'3. Client Needs and Support'!$P$14:$P$23</c:f>
              <c:strCache>
                <c:ptCount val="10"/>
                <c:pt idx="0">
                  <c:v>Personal Care</c:v>
                </c:pt>
                <c:pt idx="1">
                  <c:v>Health Care</c:v>
                </c:pt>
                <c:pt idx="2">
                  <c:v>Domestic Care</c:v>
                </c:pt>
                <c:pt idx="3">
                  <c:v>Housing Support</c:v>
                </c:pt>
                <c:pt idx="4">
                  <c:v>Social, Education, Recreational</c:v>
                </c:pt>
                <c:pt idx="5">
                  <c:v>Equipment and Adaptations</c:v>
                </c:pt>
                <c:pt idx="6">
                  <c:v>Respite</c:v>
                </c:pt>
                <c:pt idx="7">
                  <c:v>Meals</c:v>
                </c:pt>
                <c:pt idx="8">
                  <c:v>Other</c:v>
                </c:pt>
                <c:pt idx="9">
                  <c:v>Not Known</c:v>
                </c:pt>
              </c:strCache>
            </c:strRef>
          </c:cat>
          <c:val>
            <c:numRef>
              <c:f>'3. Client Needs and Support'!$V$14:$V$23</c:f>
              <c:numCache>
                <c:formatCode>0%</c:formatCode>
                <c:ptCount val="10"/>
                <c:pt idx="0">
                  <c:v>0.8121881682109765</c:v>
                </c:pt>
                <c:pt idx="1">
                  <c:v>0.63066343042071193</c:v>
                </c:pt>
                <c:pt idx="2">
                  <c:v>0.6566659147304309</c:v>
                </c:pt>
                <c:pt idx="3">
                  <c:v>0.71553415373640095</c:v>
                </c:pt>
                <c:pt idx="4">
                  <c:v>0.55189757658893457</c:v>
                </c:pt>
                <c:pt idx="5">
                  <c:v>0.916819070442076</c:v>
                </c:pt>
                <c:pt idx="6">
                  <c:v>0.63778132199184834</c:v>
                </c:pt>
                <c:pt idx="7">
                  <c:v>0.70639437562772012</c:v>
                </c:pt>
                <c:pt idx="8">
                  <c:v>0.77905828119855125</c:v>
                </c:pt>
                <c:pt idx="9">
                  <c:v>0.82307451960631151</c:v>
                </c:pt>
              </c:numCache>
            </c:numRef>
          </c:val>
          <c:extLst>
            <c:ext xmlns:c16="http://schemas.microsoft.com/office/drawing/2014/chart" uri="{C3380CC4-5D6E-409C-BE32-E72D297353CC}">
              <c16:uniqueId val="{00000002-6F59-4B65-9E4A-0695D84F6596}"/>
            </c:ext>
          </c:extLst>
        </c:ser>
        <c:ser>
          <c:idx val="3"/>
          <c:order val="3"/>
          <c:tx>
            <c:strRef>
              <c:f>'3. Client Needs and Support'!$W$12:$X$12</c:f>
              <c:strCache>
                <c:ptCount val="1"/>
                <c:pt idx="0">
                  <c:v>Option 4</c:v>
                </c:pt>
              </c:strCache>
            </c:strRef>
          </c:tx>
          <c:spPr>
            <a:solidFill>
              <a:schemeClr val="accent1">
                <a:tint val="58000"/>
              </a:schemeClr>
            </a:solidFill>
            <a:ln>
              <a:noFill/>
            </a:ln>
            <a:effectLst/>
          </c:spPr>
          <c:invertIfNegative val="0"/>
          <c:cat>
            <c:strRef>
              <c:f>'3. Client Needs and Support'!$P$14:$P$23</c:f>
              <c:strCache>
                <c:ptCount val="10"/>
                <c:pt idx="0">
                  <c:v>Personal Care</c:v>
                </c:pt>
                <c:pt idx="1">
                  <c:v>Health Care</c:v>
                </c:pt>
                <c:pt idx="2">
                  <c:v>Domestic Care</c:v>
                </c:pt>
                <c:pt idx="3">
                  <c:v>Housing Support</c:v>
                </c:pt>
                <c:pt idx="4">
                  <c:v>Social, Education, Recreational</c:v>
                </c:pt>
                <c:pt idx="5">
                  <c:v>Equipment and Adaptations</c:v>
                </c:pt>
                <c:pt idx="6">
                  <c:v>Respite</c:v>
                </c:pt>
                <c:pt idx="7">
                  <c:v>Meals</c:v>
                </c:pt>
                <c:pt idx="8">
                  <c:v>Other</c:v>
                </c:pt>
                <c:pt idx="9">
                  <c:v>Not Known</c:v>
                </c:pt>
              </c:strCache>
            </c:strRef>
          </c:cat>
          <c:val>
            <c:numRef>
              <c:f>'3. Client Needs and Support'!$X$14:$X$23</c:f>
              <c:numCache>
                <c:formatCode>0%</c:formatCode>
                <c:ptCount val="10"/>
                <c:pt idx="0">
                  <c:v>5.6771204561653597E-2</c:v>
                </c:pt>
                <c:pt idx="1">
                  <c:v>4.8543689320388345E-3</c:v>
                </c:pt>
                <c:pt idx="2">
                  <c:v>6.135799684186781E-2</c:v>
                </c:pt>
                <c:pt idx="3">
                  <c:v>7.5263064027108972E-2</c:v>
                </c:pt>
                <c:pt idx="4">
                  <c:v>0.1039475689681451</c:v>
                </c:pt>
                <c:pt idx="5">
                  <c:v>4.7486914296525191E-2</c:v>
                </c:pt>
                <c:pt idx="6">
                  <c:v>0.12883218146376041</c:v>
                </c:pt>
                <c:pt idx="7">
                  <c:v>3.7830599263475061E-2</c:v>
                </c:pt>
                <c:pt idx="8">
                  <c:v>4.4122489298649981E-2</c:v>
                </c:pt>
                <c:pt idx="9">
                  <c:v>3.4682080924855488E-2</c:v>
                </c:pt>
              </c:numCache>
            </c:numRef>
          </c:val>
          <c:extLst>
            <c:ext xmlns:c16="http://schemas.microsoft.com/office/drawing/2014/chart" uri="{C3380CC4-5D6E-409C-BE32-E72D297353CC}">
              <c16:uniqueId val="{00000003-6F59-4B65-9E4A-0695D84F6596}"/>
            </c:ext>
          </c:extLst>
        </c:ser>
        <c:dLbls>
          <c:showLegendKey val="0"/>
          <c:showVal val="0"/>
          <c:showCatName val="0"/>
          <c:showSerName val="0"/>
          <c:showPercent val="0"/>
          <c:showBubbleSize val="0"/>
        </c:dLbls>
        <c:gapWidth val="44"/>
        <c:overlap val="100"/>
        <c:axId val="84184064"/>
        <c:axId val="84198528"/>
      </c:barChart>
      <c:catAx>
        <c:axId val="84184064"/>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GB"/>
                  <a:t>Support</a:t>
                </a:r>
                <a:r>
                  <a:rPr lang="en-GB" baseline="0"/>
                  <a:t> Needs</a:t>
                </a:r>
                <a:endParaRPr lang="en-GB"/>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Arial" pitchFamily="34" charset="0"/>
                <a:ea typeface="+mn-ea"/>
                <a:cs typeface="Arial" pitchFamily="34" charset="0"/>
              </a:defRPr>
            </a:pPr>
            <a:endParaRPr lang="en-US"/>
          </a:p>
        </c:txPr>
        <c:crossAx val="84198528"/>
        <c:crosses val="autoZero"/>
        <c:auto val="1"/>
        <c:lblAlgn val="ctr"/>
        <c:lblOffset val="100"/>
        <c:noMultiLvlLbl val="0"/>
      </c:catAx>
      <c:valAx>
        <c:axId val="84198528"/>
        <c:scaling>
          <c:orientation val="minMax"/>
        </c:scaling>
        <c:delete val="0"/>
        <c:axPos val="b"/>
        <c:majorGridlines>
          <c:spPr>
            <a:ln w="22225" cap="flat" cmpd="sng" algn="ctr">
              <a:solidFill>
                <a:schemeClr val="bg1">
                  <a:lumMod val="85000"/>
                </a:schemeClr>
              </a:solidFill>
              <a:prstDash val="solid"/>
              <a:round/>
            </a:ln>
            <a:effectLst/>
          </c:spPr>
        </c:majorGridlines>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Arial" pitchFamily="34" charset="0"/>
                <a:ea typeface="+mn-ea"/>
                <a:cs typeface="Arial" pitchFamily="34" charset="0"/>
              </a:defRPr>
            </a:pPr>
            <a:endParaRPr lang="en-US"/>
          </a:p>
        </c:txPr>
        <c:crossAx val="84184064"/>
        <c:crosses val="autoZero"/>
        <c:crossBetween val="between"/>
      </c:valAx>
      <c:spPr>
        <a:solidFill>
          <a:schemeClr val="bg1"/>
        </a:solidFill>
        <a:ln>
          <a:noFill/>
        </a:ln>
        <a:effectLst/>
      </c:spPr>
    </c:plotArea>
    <c:legend>
      <c:legendPos val="b"/>
      <c:layout>
        <c:manualLayout>
          <c:xMode val="edge"/>
          <c:yMode val="edge"/>
          <c:x val="0.33190668835321419"/>
          <c:y val="0.92415970829180127"/>
          <c:w val="0.34741536815565216"/>
          <c:h val="5.523979869066670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percentStacked"/>
        <c:varyColors val="0"/>
        <c:ser>
          <c:idx val="0"/>
          <c:order val="0"/>
          <c:tx>
            <c:strRef>
              <c:f>'3. Client Needs and Support'!$Q$85:$R$85</c:f>
              <c:strCache>
                <c:ptCount val="1"/>
                <c:pt idx="0">
                  <c:v>Option 1</c:v>
                </c:pt>
              </c:strCache>
            </c:strRef>
          </c:tx>
          <c:spPr>
            <a:solidFill>
              <a:schemeClr val="accent1">
                <a:shade val="58000"/>
              </a:schemeClr>
            </a:solidFill>
            <a:ln>
              <a:noFill/>
            </a:ln>
            <a:effectLst/>
          </c:spPr>
          <c:invertIfNegative val="0"/>
          <c:cat>
            <c:strRef>
              <c:f>'3. Client Needs and Support'!$P$87:$P$92</c:f>
              <c:strCache>
                <c:ptCount val="6"/>
                <c:pt idx="0">
                  <c:v>Local Authority</c:v>
                </c:pt>
                <c:pt idx="1">
                  <c:v>Private</c:v>
                </c:pt>
                <c:pt idx="2">
                  <c:v>Voluntary</c:v>
                </c:pt>
                <c:pt idx="3">
                  <c:v>Personal Assistant</c:v>
                </c:pt>
                <c:pt idx="4">
                  <c:v>Other</c:v>
                </c:pt>
                <c:pt idx="5">
                  <c:v>Not Known</c:v>
                </c:pt>
              </c:strCache>
            </c:strRef>
          </c:cat>
          <c:val>
            <c:numRef>
              <c:f>'3. Client Needs and Support'!$R$87:$R$92</c:f>
              <c:numCache>
                <c:formatCode>0%</c:formatCode>
                <c:ptCount val="6"/>
                <c:pt idx="0">
                  <c:v>1.5648537446320571E-2</c:v>
                </c:pt>
                <c:pt idx="1">
                  <c:v>6.5865761295377384E-2</c:v>
                </c:pt>
                <c:pt idx="2">
                  <c:v>7.1395775941230491E-2</c:v>
                </c:pt>
                <c:pt idx="3">
                  <c:v>0.62974358974358979</c:v>
                </c:pt>
                <c:pt idx="4">
                  <c:v>6.2685093780848966E-2</c:v>
                </c:pt>
                <c:pt idx="5">
                  <c:v>0.18397782763626766</c:v>
                </c:pt>
              </c:numCache>
            </c:numRef>
          </c:val>
          <c:extLst>
            <c:ext xmlns:c16="http://schemas.microsoft.com/office/drawing/2014/chart" uri="{C3380CC4-5D6E-409C-BE32-E72D297353CC}">
              <c16:uniqueId val="{00000000-F7ED-4A46-A6C5-E76008A44E53}"/>
            </c:ext>
          </c:extLst>
        </c:ser>
        <c:ser>
          <c:idx val="1"/>
          <c:order val="1"/>
          <c:tx>
            <c:strRef>
              <c:f>'3. Client Needs and Support'!$S$85:$T$85</c:f>
              <c:strCache>
                <c:ptCount val="1"/>
                <c:pt idx="0">
                  <c:v>Option 2</c:v>
                </c:pt>
              </c:strCache>
            </c:strRef>
          </c:tx>
          <c:spPr>
            <a:solidFill>
              <a:schemeClr val="accent1">
                <a:shade val="86000"/>
              </a:schemeClr>
            </a:solidFill>
            <a:ln>
              <a:noFill/>
            </a:ln>
            <a:effectLst/>
          </c:spPr>
          <c:invertIfNegative val="0"/>
          <c:cat>
            <c:strRef>
              <c:f>'3. Client Needs and Support'!$P$87:$P$92</c:f>
              <c:strCache>
                <c:ptCount val="6"/>
                <c:pt idx="0">
                  <c:v>Local Authority</c:v>
                </c:pt>
                <c:pt idx="1">
                  <c:v>Private</c:v>
                </c:pt>
                <c:pt idx="2">
                  <c:v>Voluntary</c:v>
                </c:pt>
                <c:pt idx="3">
                  <c:v>Personal Assistant</c:v>
                </c:pt>
                <c:pt idx="4">
                  <c:v>Other</c:v>
                </c:pt>
                <c:pt idx="5">
                  <c:v>Not Known</c:v>
                </c:pt>
              </c:strCache>
            </c:strRef>
          </c:cat>
          <c:val>
            <c:numRef>
              <c:f>'3. Client Needs and Support'!$T$87:$T$92</c:f>
              <c:numCache>
                <c:formatCode>0%</c:formatCode>
                <c:ptCount val="6"/>
                <c:pt idx="0">
                  <c:v>1.1331699530094205E-2</c:v>
                </c:pt>
                <c:pt idx="1">
                  <c:v>0.15763907025332985</c:v>
                </c:pt>
                <c:pt idx="2">
                  <c:v>6.9559228650137736E-2</c:v>
                </c:pt>
                <c:pt idx="3">
                  <c:v>2.8376068376068375E-2</c:v>
                </c:pt>
                <c:pt idx="4">
                  <c:v>8.8845014807502468E-2</c:v>
                </c:pt>
                <c:pt idx="5">
                  <c:v>5.4837006730896136E-2</c:v>
                </c:pt>
              </c:numCache>
            </c:numRef>
          </c:val>
          <c:extLst>
            <c:ext xmlns:c16="http://schemas.microsoft.com/office/drawing/2014/chart" uri="{C3380CC4-5D6E-409C-BE32-E72D297353CC}">
              <c16:uniqueId val="{00000001-F7ED-4A46-A6C5-E76008A44E53}"/>
            </c:ext>
          </c:extLst>
        </c:ser>
        <c:ser>
          <c:idx val="2"/>
          <c:order val="2"/>
          <c:tx>
            <c:strRef>
              <c:f>'3. Client Needs and Support'!$U$85:$V$85</c:f>
              <c:strCache>
                <c:ptCount val="1"/>
                <c:pt idx="0">
                  <c:v>Option 3</c:v>
                </c:pt>
              </c:strCache>
            </c:strRef>
          </c:tx>
          <c:spPr>
            <a:solidFill>
              <a:schemeClr val="accent1">
                <a:tint val="86000"/>
              </a:schemeClr>
            </a:solidFill>
            <a:ln>
              <a:noFill/>
            </a:ln>
            <a:effectLst/>
          </c:spPr>
          <c:invertIfNegative val="0"/>
          <c:val>
            <c:numRef>
              <c:f>'3. Client Needs and Support'!$V$87:$V$92</c:f>
              <c:numCache>
                <c:formatCode>0%</c:formatCode>
                <c:ptCount val="6"/>
                <c:pt idx="0">
                  <c:v>0.92553454594509521</c:v>
                </c:pt>
                <c:pt idx="1">
                  <c:v>0.68733350744319666</c:v>
                </c:pt>
                <c:pt idx="2">
                  <c:v>0.73507805325987141</c:v>
                </c:pt>
                <c:pt idx="3">
                  <c:v>9.7435897435897437E-2</c:v>
                </c:pt>
                <c:pt idx="4">
                  <c:v>0.79318854886475809</c:v>
                </c:pt>
                <c:pt idx="5">
                  <c:v>0.70568826712419164</c:v>
                </c:pt>
              </c:numCache>
            </c:numRef>
          </c:val>
          <c:extLst>
            <c:ext xmlns:c16="http://schemas.microsoft.com/office/drawing/2014/chart" uri="{C3380CC4-5D6E-409C-BE32-E72D297353CC}">
              <c16:uniqueId val="{00000002-F7ED-4A46-A6C5-E76008A44E53}"/>
            </c:ext>
          </c:extLst>
        </c:ser>
        <c:ser>
          <c:idx val="3"/>
          <c:order val="3"/>
          <c:tx>
            <c:strRef>
              <c:f>'3. Client Needs and Support'!$W$85:$X$85</c:f>
              <c:strCache>
                <c:ptCount val="1"/>
                <c:pt idx="0">
                  <c:v>Option 4</c:v>
                </c:pt>
              </c:strCache>
            </c:strRef>
          </c:tx>
          <c:spPr>
            <a:solidFill>
              <a:schemeClr val="accent1">
                <a:tint val="58000"/>
              </a:schemeClr>
            </a:solidFill>
            <a:ln>
              <a:noFill/>
            </a:ln>
            <a:effectLst/>
          </c:spPr>
          <c:invertIfNegative val="0"/>
          <c:val>
            <c:numRef>
              <c:f>'3. Client Needs and Support'!$X$87:$X$92</c:f>
              <c:numCache>
                <c:formatCode>0%</c:formatCode>
                <c:ptCount val="6"/>
                <c:pt idx="0">
                  <c:v>4.7485217078490009E-2</c:v>
                </c:pt>
                <c:pt idx="1">
                  <c:v>8.916166100809611E-2</c:v>
                </c:pt>
                <c:pt idx="2">
                  <c:v>0.12396694214876033</c:v>
                </c:pt>
                <c:pt idx="3">
                  <c:v>0.24444444444444444</c:v>
                </c:pt>
                <c:pt idx="4">
                  <c:v>5.5281342546890426E-2</c:v>
                </c:pt>
                <c:pt idx="5">
                  <c:v>5.5496898508644581E-2</c:v>
                </c:pt>
              </c:numCache>
            </c:numRef>
          </c:val>
          <c:extLst>
            <c:ext xmlns:c16="http://schemas.microsoft.com/office/drawing/2014/chart" uri="{C3380CC4-5D6E-409C-BE32-E72D297353CC}">
              <c16:uniqueId val="{00000003-F7ED-4A46-A6C5-E76008A44E53}"/>
            </c:ext>
          </c:extLst>
        </c:ser>
        <c:dLbls>
          <c:showLegendKey val="0"/>
          <c:showVal val="0"/>
          <c:showCatName val="0"/>
          <c:showSerName val="0"/>
          <c:showPercent val="0"/>
          <c:showBubbleSize val="0"/>
        </c:dLbls>
        <c:gapWidth val="44"/>
        <c:overlap val="100"/>
        <c:axId val="84300544"/>
        <c:axId val="84302464"/>
      </c:barChart>
      <c:catAx>
        <c:axId val="84300544"/>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GB"/>
                  <a:t>Support Mechanism</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Arial" pitchFamily="34" charset="0"/>
                <a:ea typeface="+mn-ea"/>
                <a:cs typeface="Arial" pitchFamily="34" charset="0"/>
              </a:defRPr>
            </a:pPr>
            <a:endParaRPr lang="en-US"/>
          </a:p>
        </c:txPr>
        <c:crossAx val="84302464"/>
        <c:crosses val="autoZero"/>
        <c:auto val="1"/>
        <c:lblAlgn val="ctr"/>
        <c:lblOffset val="100"/>
        <c:noMultiLvlLbl val="0"/>
      </c:catAx>
      <c:valAx>
        <c:axId val="84302464"/>
        <c:scaling>
          <c:orientation val="minMax"/>
        </c:scaling>
        <c:delete val="0"/>
        <c:axPos val="b"/>
        <c:majorGridlines>
          <c:spPr>
            <a:ln w="22225" cap="flat" cmpd="sng" algn="ctr">
              <a:solidFill>
                <a:schemeClr val="bg1">
                  <a:lumMod val="85000"/>
                </a:schemeClr>
              </a:solidFill>
              <a:prstDash val="solid"/>
              <a:round/>
            </a:ln>
            <a:effectLst/>
          </c:spPr>
        </c:majorGridlines>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Arial" pitchFamily="34" charset="0"/>
                <a:ea typeface="+mn-ea"/>
                <a:cs typeface="Arial" pitchFamily="34" charset="0"/>
              </a:defRPr>
            </a:pPr>
            <a:endParaRPr lang="en-US"/>
          </a:p>
        </c:txPr>
        <c:crossAx val="84300544"/>
        <c:crosses val="autoZero"/>
        <c:crossBetween val="between"/>
      </c:valAx>
      <c:spPr>
        <a:solidFill>
          <a:schemeClr val="bg1"/>
        </a:solidFill>
        <a:ln>
          <a:noFill/>
        </a:ln>
        <a:effectLst/>
      </c:spPr>
    </c:plotArea>
    <c:legend>
      <c:legendPos val="b"/>
      <c:layout>
        <c:manualLayout>
          <c:xMode val="edge"/>
          <c:yMode val="edge"/>
          <c:x val="0.33190668835321419"/>
          <c:y val="0.92415970829180127"/>
          <c:w val="0.34934008384247051"/>
          <c:h val="5.599446231389063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percentStacked"/>
        <c:varyColors val="0"/>
        <c:ser>
          <c:idx val="0"/>
          <c:order val="0"/>
          <c:tx>
            <c:strRef>
              <c:f>'3. Client Needs and Support'!$Q$45:$R$45</c:f>
              <c:strCache>
                <c:ptCount val="1"/>
                <c:pt idx="0">
                  <c:v>Option 1</c:v>
                </c:pt>
              </c:strCache>
            </c:strRef>
          </c:tx>
          <c:spPr>
            <a:solidFill>
              <a:schemeClr val="accent1">
                <a:shade val="58000"/>
              </a:schemeClr>
            </a:solidFill>
            <a:ln>
              <a:noFill/>
            </a:ln>
            <a:effectLst/>
          </c:spPr>
          <c:invertIfNegative val="0"/>
          <c:cat>
            <c:strRef>
              <c:f>'3. Client Needs and Support'!$P$47:$P$56</c:f>
              <c:strCache>
                <c:ptCount val="10"/>
                <c:pt idx="0">
                  <c:v>Personal Care</c:v>
                </c:pt>
                <c:pt idx="1">
                  <c:v>Health Care</c:v>
                </c:pt>
                <c:pt idx="2">
                  <c:v>Domestic Care</c:v>
                </c:pt>
                <c:pt idx="3">
                  <c:v>Housing Support</c:v>
                </c:pt>
                <c:pt idx="4">
                  <c:v>Social, Education, Recreational</c:v>
                </c:pt>
                <c:pt idx="5">
                  <c:v>Equipment and Adaptations</c:v>
                </c:pt>
                <c:pt idx="6">
                  <c:v>Respite</c:v>
                </c:pt>
                <c:pt idx="7">
                  <c:v>Meals</c:v>
                </c:pt>
                <c:pt idx="8">
                  <c:v>Other</c:v>
                </c:pt>
                <c:pt idx="9">
                  <c:v>Not Known</c:v>
                </c:pt>
              </c:strCache>
            </c:strRef>
          </c:cat>
          <c:val>
            <c:numRef>
              <c:f>'3. Client Needs and Support'!$R$47:$R$56</c:f>
              <c:numCache>
                <c:formatCode>0%</c:formatCode>
                <c:ptCount val="10"/>
                <c:pt idx="0">
                  <c:v>8.5424091233071986E-2</c:v>
                </c:pt>
                <c:pt idx="1">
                  <c:v>6.553398058252427E-2</c:v>
                </c:pt>
                <c:pt idx="2">
                  <c:v>8.4367245657568243E-2</c:v>
                </c:pt>
                <c:pt idx="3">
                  <c:v>6.4205457463884424E-2</c:v>
                </c:pt>
                <c:pt idx="4">
                  <c:v>0.19128181679622008</c:v>
                </c:pt>
                <c:pt idx="5">
                  <c:v>1.2801917134388599E-2</c:v>
                </c:pt>
                <c:pt idx="6">
                  <c:v>0.17118553960659225</c:v>
                </c:pt>
                <c:pt idx="7">
                  <c:v>4.2517576163374621E-2</c:v>
                </c:pt>
                <c:pt idx="8">
                  <c:v>6.6513006256173859E-2</c:v>
                </c:pt>
                <c:pt idx="9">
                  <c:v>6.5458522105920944E-2</c:v>
                </c:pt>
              </c:numCache>
            </c:numRef>
          </c:val>
          <c:extLst>
            <c:ext xmlns:c16="http://schemas.microsoft.com/office/drawing/2014/chart" uri="{C3380CC4-5D6E-409C-BE32-E72D297353CC}">
              <c16:uniqueId val="{00000000-C89D-4D8C-93F7-A389DCA27BFC}"/>
            </c:ext>
          </c:extLst>
        </c:ser>
        <c:ser>
          <c:idx val="1"/>
          <c:order val="1"/>
          <c:tx>
            <c:strRef>
              <c:f>'3. Client Needs and Support'!$S$45:$T$45</c:f>
              <c:strCache>
                <c:ptCount val="1"/>
                <c:pt idx="0">
                  <c:v>Option 2</c:v>
                </c:pt>
              </c:strCache>
            </c:strRef>
          </c:tx>
          <c:spPr>
            <a:solidFill>
              <a:schemeClr val="accent1">
                <a:shade val="86000"/>
              </a:schemeClr>
            </a:solidFill>
            <a:ln>
              <a:noFill/>
            </a:ln>
            <a:effectLst/>
          </c:spPr>
          <c:invertIfNegative val="0"/>
          <c:cat>
            <c:strRef>
              <c:f>'3. Client Needs and Support'!$P$47:$P$56</c:f>
              <c:strCache>
                <c:ptCount val="10"/>
                <c:pt idx="0">
                  <c:v>Personal Care</c:v>
                </c:pt>
                <c:pt idx="1">
                  <c:v>Health Care</c:v>
                </c:pt>
                <c:pt idx="2">
                  <c:v>Domestic Care</c:v>
                </c:pt>
                <c:pt idx="3">
                  <c:v>Housing Support</c:v>
                </c:pt>
                <c:pt idx="4">
                  <c:v>Social, Education, Recreational</c:v>
                </c:pt>
                <c:pt idx="5">
                  <c:v>Equipment and Adaptations</c:v>
                </c:pt>
                <c:pt idx="6">
                  <c:v>Respite</c:v>
                </c:pt>
                <c:pt idx="7">
                  <c:v>Meals</c:v>
                </c:pt>
                <c:pt idx="8">
                  <c:v>Other</c:v>
                </c:pt>
                <c:pt idx="9">
                  <c:v>Not Known</c:v>
                </c:pt>
              </c:strCache>
            </c:strRef>
          </c:cat>
          <c:val>
            <c:numRef>
              <c:f>'3. Client Needs and Support'!$T$47:$T$56</c:f>
              <c:numCache>
                <c:formatCode>0%</c:formatCode>
                <c:ptCount val="10"/>
                <c:pt idx="0">
                  <c:v>4.5616535994297935E-2</c:v>
                </c:pt>
                <c:pt idx="1">
                  <c:v>0.29894822006472493</c:v>
                </c:pt>
                <c:pt idx="2">
                  <c:v>0.1976088427701331</c:v>
                </c:pt>
                <c:pt idx="3">
                  <c:v>0.14499732477260568</c:v>
                </c:pt>
                <c:pt idx="4">
                  <c:v>0.15287303764670021</c:v>
                </c:pt>
                <c:pt idx="5">
                  <c:v>2.2892098127010152E-2</c:v>
                </c:pt>
                <c:pt idx="6">
                  <c:v>6.2200956937799042E-2</c:v>
                </c:pt>
                <c:pt idx="7">
                  <c:v>0.21325744894543019</c:v>
                </c:pt>
                <c:pt idx="8">
                  <c:v>0.11030622324662497</c:v>
                </c:pt>
                <c:pt idx="9">
                  <c:v>7.6784877362912049E-2</c:v>
                </c:pt>
              </c:numCache>
            </c:numRef>
          </c:val>
          <c:extLst>
            <c:ext xmlns:c16="http://schemas.microsoft.com/office/drawing/2014/chart" uri="{C3380CC4-5D6E-409C-BE32-E72D297353CC}">
              <c16:uniqueId val="{00000001-C89D-4D8C-93F7-A389DCA27BFC}"/>
            </c:ext>
          </c:extLst>
        </c:ser>
        <c:ser>
          <c:idx val="2"/>
          <c:order val="2"/>
          <c:tx>
            <c:strRef>
              <c:f>'3. Client Needs and Support'!$U$45:$V$45</c:f>
              <c:strCache>
                <c:ptCount val="1"/>
                <c:pt idx="0">
                  <c:v>Option 3</c:v>
                </c:pt>
              </c:strCache>
            </c:strRef>
          </c:tx>
          <c:spPr>
            <a:solidFill>
              <a:schemeClr val="accent1">
                <a:tint val="86000"/>
              </a:schemeClr>
            </a:solidFill>
            <a:ln>
              <a:noFill/>
            </a:ln>
            <a:effectLst/>
          </c:spPr>
          <c:invertIfNegative val="0"/>
          <c:cat>
            <c:strRef>
              <c:f>'3. Client Needs and Support'!$P$47:$P$56</c:f>
              <c:strCache>
                <c:ptCount val="10"/>
                <c:pt idx="0">
                  <c:v>Personal Care</c:v>
                </c:pt>
                <c:pt idx="1">
                  <c:v>Health Care</c:v>
                </c:pt>
                <c:pt idx="2">
                  <c:v>Domestic Care</c:v>
                </c:pt>
                <c:pt idx="3">
                  <c:v>Housing Support</c:v>
                </c:pt>
                <c:pt idx="4">
                  <c:v>Social, Education, Recreational</c:v>
                </c:pt>
                <c:pt idx="5">
                  <c:v>Equipment and Adaptations</c:v>
                </c:pt>
                <c:pt idx="6">
                  <c:v>Respite</c:v>
                </c:pt>
                <c:pt idx="7">
                  <c:v>Meals</c:v>
                </c:pt>
                <c:pt idx="8">
                  <c:v>Other</c:v>
                </c:pt>
                <c:pt idx="9">
                  <c:v>Not Known</c:v>
                </c:pt>
              </c:strCache>
            </c:strRef>
          </c:cat>
          <c:val>
            <c:numRef>
              <c:f>'3. Client Needs and Support'!$V$47:$V$56</c:f>
              <c:numCache>
                <c:formatCode>0%</c:formatCode>
                <c:ptCount val="10"/>
                <c:pt idx="0">
                  <c:v>0.8121881682109765</c:v>
                </c:pt>
                <c:pt idx="1">
                  <c:v>0.63066343042071193</c:v>
                </c:pt>
                <c:pt idx="2">
                  <c:v>0.6566659147304309</c:v>
                </c:pt>
                <c:pt idx="3">
                  <c:v>0.71553415373640095</c:v>
                </c:pt>
                <c:pt idx="4">
                  <c:v>0.55189757658893457</c:v>
                </c:pt>
                <c:pt idx="5">
                  <c:v>0.916819070442076</c:v>
                </c:pt>
                <c:pt idx="6">
                  <c:v>0.63778132199184834</c:v>
                </c:pt>
                <c:pt idx="7">
                  <c:v>0.70639437562772012</c:v>
                </c:pt>
                <c:pt idx="8">
                  <c:v>0.77905828119855125</c:v>
                </c:pt>
                <c:pt idx="9">
                  <c:v>0.82307451960631151</c:v>
                </c:pt>
              </c:numCache>
            </c:numRef>
          </c:val>
          <c:extLst>
            <c:ext xmlns:c16="http://schemas.microsoft.com/office/drawing/2014/chart" uri="{C3380CC4-5D6E-409C-BE32-E72D297353CC}">
              <c16:uniqueId val="{00000002-C89D-4D8C-93F7-A389DCA27BFC}"/>
            </c:ext>
          </c:extLst>
        </c:ser>
        <c:ser>
          <c:idx val="3"/>
          <c:order val="3"/>
          <c:tx>
            <c:strRef>
              <c:f>'3. Client Needs and Support'!$W$45:$X$45</c:f>
              <c:strCache>
                <c:ptCount val="1"/>
                <c:pt idx="0">
                  <c:v>Option 4</c:v>
                </c:pt>
              </c:strCache>
            </c:strRef>
          </c:tx>
          <c:spPr>
            <a:solidFill>
              <a:schemeClr val="accent1">
                <a:tint val="58000"/>
              </a:schemeClr>
            </a:solidFill>
            <a:ln>
              <a:noFill/>
            </a:ln>
            <a:effectLst/>
          </c:spPr>
          <c:invertIfNegative val="0"/>
          <c:cat>
            <c:strRef>
              <c:f>'3. Client Needs and Support'!$P$47:$P$56</c:f>
              <c:strCache>
                <c:ptCount val="10"/>
                <c:pt idx="0">
                  <c:v>Personal Care</c:v>
                </c:pt>
                <c:pt idx="1">
                  <c:v>Health Care</c:v>
                </c:pt>
                <c:pt idx="2">
                  <c:v>Domestic Care</c:v>
                </c:pt>
                <c:pt idx="3">
                  <c:v>Housing Support</c:v>
                </c:pt>
                <c:pt idx="4">
                  <c:v>Social, Education, Recreational</c:v>
                </c:pt>
                <c:pt idx="5">
                  <c:v>Equipment and Adaptations</c:v>
                </c:pt>
                <c:pt idx="6">
                  <c:v>Respite</c:v>
                </c:pt>
                <c:pt idx="7">
                  <c:v>Meals</c:v>
                </c:pt>
                <c:pt idx="8">
                  <c:v>Other</c:v>
                </c:pt>
                <c:pt idx="9">
                  <c:v>Not Known</c:v>
                </c:pt>
              </c:strCache>
            </c:strRef>
          </c:cat>
          <c:val>
            <c:numRef>
              <c:f>'3. Client Needs and Support'!$X$47:$X$56</c:f>
              <c:numCache>
                <c:formatCode>0%</c:formatCode>
                <c:ptCount val="10"/>
                <c:pt idx="0">
                  <c:v>5.6771204561653597E-2</c:v>
                </c:pt>
                <c:pt idx="1">
                  <c:v>4.8543689320388345E-3</c:v>
                </c:pt>
                <c:pt idx="2">
                  <c:v>6.135799684186781E-2</c:v>
                </c:pt>
                <c:pt idx="3">
                  <c:v>7.5263064027108972E-2</c:v>
                </c:pt>
                <c:pt idx="4">
                  <c:v>0.1039475689681451</c:v>
                </c:pt>
                <c:pt idx="5">
                  <c:v>4.7486914296525191E-2</c:v>
                </c:pt>
                <c:pt idx="6">
                  <c:v>0.12883218146376041</c:v>
                </c:pt>
                <c:pt idx="7">
                  <c:v>3.7830599263475061E-2</c:v>
                </c:pt>
                <c:pt idx="8">
                  <c:v>4.4122489298649981E-2</c:v>
                </c:pt>
                <c:pt idx="9">
                  <c:v>3.4682080924855488E-2</c:v>
                </c:pt>
              </c:numCache>
            </c:numRef>
          </c:val>
          <c:extLst>
            <c:ext xmlns:c16="http://schemas.microsoft.com/office/drawing/2014/chart" uri="{C3380CC4-5D6E-409C-BE32-E72D297353CC}">
              <c16:uniqueId val="{00000003-C89D-4D8C-93F7-A389DCA27BFC}"/>
            </c:ext>
          </c:extLst>
        </c:ser>
        <c:dLbls>
          <c:showLegendKey val="0"/>
          <c:showVal val="0"/>
          <c:showCatName val="0"/>
          <c:showSerName val="0"/>
          <c:showPercent val="0"/>
          <c:showBubbleSize val="0"/>
        </c:dLbls>
        <c:gapWidth val="44"/>
        <c:overlap val="100"/>
        <c:axId val="84351232"/>
        <c:axId val="84361600"/>
      </c:barChart>
      <c:catAx>
        <c:axId val="84351232"/>
        <c:scaling>
          <c:orientation val="minMax"/>
        </c:scaling>
        <c:delete val="0"/>
        <c:axPos val="l"/>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GB"/>
                  <a:t>Support Needs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Arial" pitchFamily="34" charset="0"/>
                <a:ea typeface="+mn-ea"/>
                <a:cs typeface="Arial" pitchFamily="34" charset="0"/>
              </a:defRPr>
            </a:pPr>
            <a:endParaRPr lang="en-US"/>
          </a:p>
        </c:txPr>
        <c:crossAx val="84361600"/>
        <c:crosses val="autoZero"/>
        <c:auto val="1"/>
        <c:lblAlgn val="ctr"/>
        <c:lblOffset val="100"/>
        <c:noMultiLvlLbl val="0"/>
      </c:catAx>
      <c:valAx>
        <c:axId val="84361600"/>
        <c:scaling>
          <c:orientation val="minMax"/>
        </c:scaling>
        <c:delete val="0"/>
        <c:axPos val="b"/>
        <c:majorGridlines>
          <c:spPr>
            <a:ln w="22225" cap="flat" cmpd="sng" algn="ctr">
              <a:solidFill>
                <a:schemeClr val="bg1">
                  <a:lumMod val="85000"/>
                </a:schemeClr>
              </a:solidFill>
              <a:prstDash val="solid"/>
              <a:round/>
            </a:ln>
            <a:effectLst/>
          </c:spPr>
        </c:majorGridlines>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Arial" pitchFamily="34" charset="0"/>
                <a:ea typeface="+mn-ea"/>
                <a:cs typeface="Arial" pitchFamily="34" charset="0"/>
              </a:defRPr>
            </a:pPr>
            <a:endParaRPr lang="en-US"/>
          </a:p>
        </c:txPr>
        <c:crossAx val="84351232"/>
        <c:crosses val="autoZero"/>
        <c:crossBetween val="between"/>
      </c:valAx>
      <c:spPr>
        <a:solidFill>
          <a:schemeClr val="bg1"/>
        </a:solidFill>
        <a:ln>
          <a:noFill/>
        </a:ln>
        <a:effectLst/>
      </c:spPr>
    </c:plotArea>
    <c:legend>
      <c:legendPos val="b"/>
      <c:layout>
        <c:manualLayout>
          <c:xMode val="edge"/>
          <c:yMode val="edge"/>
          <c:x val="0.33190668835321419"/>
          <c:y val="0.92415970829180127"/>
          <c:w val="0.34741536815565216"/>
          <c:h val="5.5239798690666704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v>Scotland</c:v>
          </c:tx>
          <c:spPr>
            <a:solidFill>
              <a:schemeClr val="accent1">
                <a:lumMod val="75000"/>
              </a:schemeClr>
            </a:solidFill>
            <a:ln>
              <a:noFill/>
            </a:ln>
            <a:effectLst/>
          </c:spPr>
          <c:invertIfNegative val="0"/>
          <c:cat>
            <c:strRef>
              <c:f>'4. Expenditure'!$P$17:$P$20</c:f>
              <c:strCache>
                <c:ptCount val="4"/>
                <c:pt idx="0">
                  <c:v>Option 1</c:v>
                </c:pt>
                <c:pt idx="1">
                  <c:v>Option 2</c:v>
                </c:pt>
                <c:pt idx="2">
                  <c:v>Option 3</c:v>
                </c:pt>
                <c:pt idx="3">
                  <c:v>All SDS</c:v>
                </c:pt>
              </c:strCache>
            </c:strRef>
          </c:cat>
          <c:val>
            <c:numRef>
              <c:f>'4. Expenditure'!$R$17:$R$20</c:f>
              <c:numCache>
                <c:formatCode>_-"£"* #,##0_-;\-"£"* #,##0_-;_-"£"* "-"??_-;_-@_-</c:formatCode>
                <c:ptCount val="4"/>
                <c:pt idx="0">
                  <c:v>7820</c:v>
                </c:pt>
                <c:pt idx="1">
                  <c:v>6900</c:v>
                </c:pt>
                <c:pt idx="2">
                  <c:v>2940</c:v>
                </c:pt>
                <c:pt idx="3">
                  <c:v>4410</c:v>
                </c:pt>
              </c:numCache>
            </c:numRef>
          </c:val>
          <c:extLst>
            <c:ext xmlns:c16="http://schemas.microsoft.com/office/drawing/2014/chart" uri="{C3380CC4-5D6E-409C-BE32-E72D297353CC}">
              <c16:uniqueId val="{00000000-5E4A-4974-8E77-A7C928BC4B52}"/>
            </c:ext>
          </c:extLst>
        </c:ser>
        <c:dLbls>
          <c:showLegendKey val="0"/>
          <c:showVal val="0"/>
          <c:showCatName val="0"/>
          <c:showSerName val="0"/>
          <c:showPercent val="0"/>
          <c:showBubbleSize val="0"/>
        </c:dLbls>
        <c:gapWidth val="44"/>
        <c:axId val="96691328"/>
        <c:axId val="96692864"/>
      </c:barChart>
      <c:catAx>
        <c:axId val="9669132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Arial" pitchFamily="34" charset="0"/>
                <a:ea typeface="+mn-ea"/>
                <a:cs typeface="Arial" pitchFamily="34" charset="0"/>
              </a:defRPr>
            </a:pPr>
            <a:endParaRPr lang="en-US"/>
          </a:p>
        </c:txPr>
        <c:crossAx val="96692864"/>
        <c:crosses val="autoZero"/>
        <c:auto val="1"/>
        <c:lblAlgn val="ctr"/>
        <c:lblOffset val="100"/>
        <c:noMultiLvlLbl val="0"/>
      </c:catAx>
      <c:valAx>
        <c:axId val="96692864"/>
        <c:scaling>
          <c:orientation val="minMax"/>
        </c:scaling>
        <c:delete val="0"/>
        <c:axPos val="l"/>
        <c:majorGridlines>
          <c:spPr>
            <a:ln w="22225" cap="flat" cmpd="sng" algn="ctr">
              <a:solidFill>
                <a:schemeClr val="bg1">
                  <a:lumMod val="8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GB"/>
                  <a:t>Median Budget per Client</a:t>
                </a:r>
              </a:p>
            </c:rich>
          </c:tx>
          <c:layout>
            <c:manualLayout>
              <c:xMode val="edge"/>
              <c:yMode val="edge"/>
              <c:x val="7.1729964359526959E-3"/>
              <c:y val="0.2748618015101372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_-&quot;£&quot;* #,##0_-;\-&quot;£&quot;* #,##0_-;_-&quot;£&quot;* &quot;-&quot;??_-;_-@_-"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Arial" pitchFamily="34" charset="0"/>
                <a:ea typeface="+mn-ea"/>
                <a:cs typeface="Arial" pitchFamily="34" charset="0"/>
              </a:defRPr>
            </a:pPr>
            <a:endParaRPr lang="en-US"/>
          </a:p>
        </c:txPr>
        <c:crossAx val="96691328"/>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barChart>
        <c:barDir val="col"/>
        <c:grouping val="clustered"/>
        <c:varyColors val="0"/>
        <c:ser>
          <c:idx val="1"/>
          <c:order val="0"/>
          <c:tx>
            <c:strRef>
              <c:f>'4. Expenditure'!$Q$43:$R$43</c:f>
              <c:strCache>
                <c:ptCount val="1"/>
                <c:pt idx="0">
                  <c:v>Scotland</c:v>
                </c:pt>
              </c:strCache>
            </c:strRef>
          </c:tx>
          <c:spPr>
            <a:solidFill>
              <a:schemeClr val="accent1">
                <a:lumMod val="75000"/>
              </a:schemeClr>
            </a:solidFill>
            <a:ln>
              <a:noFill/>
            </a:ln>
            <a:effectLst/>
          </c:spPr>
          <c:invertIfNegative val="0"/>
          <c:cat>
            <c:strRef>
              <c:f>'4. Expenditure'!$P$45:$P$48</c:f>
              <c:strCache>
                <c:ptCount val="4"/>
                <c:pt idx="0">
                  <c:v>Option 1</c:v>
                </c:pt>
                <c:pt idx="1">
                  <c:v>Option 2</c:v>
                </c:pt>
                <c:pt idx="2">
                  <c:v>Option 3</c:v>
                </c:pt>
                <c:pt idx="3">
                  <c:v>Total</c:v>
                </c:pt>
              </c:strCache>
            </c:strRef>
          </c:cat>
          <c:val>
            <c:numRef>
              <c:f>'4. Expenditure'!$R$45:$R$48</c:f>
              <c:numCache>
                <c:formatCode>_-"£"* #,##0_-;\-"£"* #,##0_-;_-"£"* "-"??_-;_-@_-</c:formatCode>
                <c:ptCount val="4"/>
                <c:pt idx="0">
                  <c:v>7820</c:v>
                </c:pt>
                <c:pt idx="1">
                  <c:v>6900</c:v>
                </c:pt>
                <c:pt idx="2">
                  <c:v>2940</c:v>
                </c:pt>
                <c:pt idx="3">
                  <c:v>4410</c:v>
                </c:pt>
              </c:numCache>
            </c:numRef>
          </c:val>
          <c:extLst>
            <c:ext xmlns:c16="http://schemas.microsoft.com/office/drawing/2014/chart" uri="{C3380CC4-5D6E-409C-BE32-E72D297353CC}">
              <c16:uniqueId val="{00000001-BC74-4D3E-9ED3-AD329F309DD9}"/>
            </c:ext>
          </c:extLst>
        </c:ser>
        <c:dLbls>
          <c:showLegendKey val="0"/>
          <c:showVal val="0"/>
          <c:showCatName val="0"/>
          <c:showSerName val="0"/>
          <c:showPercent val="0"/>
          <c:showBubbleSize val="0"/>
        </c:dLbls>
        <c:gapWidth val="44"/>
        <c:axId val="96717824"/>
        <c:axId val="96727808"/>
      </c:barChart>
      <c:catAx>
        <c:axId val="96717824"/>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Arial" pitchFamily="34" charset="0"/>
                <a:ea typeface="+mn-ea"/>
                <a:cs typeface="Arial" pitchFamily="34" charset="0"/>
              </a:defRPr>
            </a:pPr>
            <a:endParaRPr lang="en-US"/>
          </a:p>
        </c:txPr>
        <c:crossAx val="96727808"/>
        <c:crosses val="autoZero"/>
        <c:auto val="1"/>
        <c:lblAlgn val="ctr"/>
        <c:lblOffset val="100"/>
        <c:noMultiLvlLbl val="0"/>
      </c:catAx>
      <c:valAx>
        <c:axId val="96727808"/>
        <c:scaling>
          <c:orientation val="minMax"/>
        </c:scaling>
        <c:delete val="0"/>
        <c:axPos val="l"/>
        <c:majorGridlines>
          <c:spPr>
            <a:ln w="22225" cap="flat" cmpd="sng" algn="ctr">
              <a:solidFill>
                <a:schemeClr val="bg1">
                  <a:lumMod val="8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GB"/>
                  <a:t>Median Budget per Client</a:t>
                </a:r>
              </a:p>
            </c:rich>
          </c:tx>
          <c:layout>
            <c:manualLayout>
              <c:xMode val="edge"/>
              <c:yMode val="edge"/>
              <c:x val="7.1729964359526959E-3"/>
              <c:y val="0.2748618015101372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_-&quot;£&quot;* #,##0_-;\-&quot;£&quot;* #,##0_-;_-&quot;£&quot;* &quot;-&quot;??_-;_-@_-"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Arial" pitchFamily="34" charset="0"/>
                <a:ea typeface="+mn-ea"/>
                <a:cs typeface="Arial" pitchFamily="34" charset="0"/>
              </a:defRPr>
            </a:pPr>
            <a:endParaRPr lang="en-US"/>
          </a:p>
        </c:txPr>
        <c:crossAx val="96717824"/>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v>Scotland</c:v>
          </c:tx>
          <c:spPr>
            <a:solidFill>
              <a:schemeClr val="accent1">
                <a:lumMod val="75000"/>
              </a:schemeClr>
            </a:solidFill>
            <a:ln>
              <a:noFill/>
            </a:ln>
            <a:effectLst/>
          </c:spPr>
          <c:invertIfNegative val="0"/>
          <c:cat>
            <c:strRef>
              <c:f>'4. Expenditure'!$P$73:$P$76</c:f>
              <c:strCache>
                <c:ptCount val="4"/>
                <c:pt idx="0">
                  <c:v>Option 1</c:v>
                </c:pt>
                <c:pt idx="1">
                  <c:v>Option 2</c:v>
                </c:pt>
                <c:pt idx="2">
                  <c:v>Option 3</c:v>
                </c:pt>
                <c:pt idx="3">
                  <c:v>Total</c:v>
                </c:pt>
              </c:strCache>
            </c:strRef>
          </c:cat>
          <c:val>
            <c:numRef>
              <c:f>'4. Expenditure'!$R$73:$R$76</c:f>
              <c:numCache>
                <c:formatCode>_-"£"* #,##0_-;\-"£"* #,##0_-;_-"£"* "-"??_-;_-@_-</c:formatCode>
                <c:ptCount val="4"/>
                <c:pt idx="0">
                  <c:v>7820</c:v>
                </c:pt>
                <c:pt idx="1">
                  <c:v>6900</c:v>
                </c:pt>
                <c:pt idx="2">
                  <c:v>2940</c:v>
                </c:pt>
                <c:pt idx="3">
                  <c:v>4410</c:v>
                </c:pt>
              </c:numCache>
            </c:numRef>
          </c:val>
          <c:extLst>
            <c:ext xmlns:c16="http://schemas.microsoft.com/office/drawing/2014/chart" uri="{C3380CC4-5D6E-409C-BE32-E72D297353CC}">
              <c16:uniqueId val="{00000000-61C0-47CD-81AF-8A8165D29B75}"/>
            </c:ext>
          </c:extLst>
        </c:ser>
        <c:dLbls>
          <c:showLegendKey val="0"/>
          <c:showVal val="0"/>
          <c:showCatName val="0"/>
          <c:showSerName val="0"/>
          <c:showPercent val="0"/>
          <c:showBubbleSize val="0"/>
        </c:dLbls>
        <c:gapWidth val="44"/>
        <c:axId val="96760960"/>
        <c:axId val="96762496"/>
      </c:barChart>
      <c:catAx>
        <c:axId val="9676096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Arial" pitchFamily="34" charset="0"/>
                <a:ea typeface="+mn-ea"/>
                <a:cs typeface="Arial" pitchFamily="34" charset="0"/>
              </a:defRPr>
            </a:pPr>
            <a:endParaRPr lang="en-US"/>
          </a:p>
        </c:txPr>
        <c:crossAx val="96762496"/>
        <c:crosses val="autoZero"/>
        <c:auto val="1"/>
        <c:lblAlgn val="ctr"/>
        <c:lblOffset val="100"/>
        <c:noMultiLvlLbl val="0"/>
      </c:catAx>
      <c:valAx>
        <c:axId val="96762496"/>
        <c:scaling>
          <c:orientation val="minMax"/>
        </c:scaling>
        <c:delete val="0"/>
        <c:axPos val="l"/>
        <c:majorGridlines>
          <c:spPr>
            <a:ln w="22225" cap="flat" cmpd="sng" algn="ctr">
              <a:solidFill>
                <a:schemeClr val="bg1">
                  <a:lumMod val="8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GB"/>
                  <a:t>Median Budget per Client</a:t>
                </a:r>
              </a:p>
            </c:rich>
          </c:tx>
          <c:layout>
            <c:manualLayout>
              <c:xMode val="edge"/>
              <c:yMode val="edge"/>
              <c:x val="7.1729964359526959E-3"/>
              <c:y val="0.2748618015101372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_-&quot;£&quot;* #,##0_-;\-&quot;£&quot;* #,##0_-;_-&quot;£&quot;* &quot;-&quot;??_-;_-@_-"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Arial" pitchFamily="34" charset="0"/>
                <a:ea typeface="+mn-ea"/>
                <a:cs typeface="Arial" pitchFamily="34" charset="0"/>
              </a:defRPr>
            </a:pPr>
            <a:endParaRPr lang="en-US"/>
          </a:p>
        </c:txPr>
        <c:crossAx val="96760960"/>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'4. Expenditure'!$Q$100:$R$100</c:f>
              <c:strCache>
                <c:ptCount val="1"/>
                <c:pt idx="0">
                  <c:v>Scotland</c:v>
                </c:pt>
              </c:strCache>
            </c:strRef>
          </c:tx>
          <c:spPr>
            <a:solidFill>
              <a:schemeClr val="accent1">
                <a:lumMod val="75000"/>
              </a:schemeClr>
            </a:solidFill>
            <a:ln>
              <a:noFill/>
            </a:ln>
            <a:effectLst/>
          </c:spPr>
          <c:invertIfNegative val="0"/>
          <c:cat>
            <c:strRef>
              <c:f>'4. Expenditure'!$P$102:$P$105</c:f>
              <c:strCache>
                <c:ptCount val="4"/>
                <c:pt idx="0">
                  <c:v>Option 1</c:v>
                </c:pt>
                <c:pt idx="1">
                  <c:v>Option 2</c:v>
                </c:pt>
                <c:pt idx="2">
                  <c:v>Option 3</c:v>
                </c:pt>
                <c:pt idx="3">
                  <c:v>Total</c:v>
                </c:pt>
              </c:strCache>
            </c:strRef>
          </c:cat>
          <c:val>
            <c:numRef>
              <c:f>'4. Expenditure'!$R$102:$R$105</c:f>
              <c:numCache>
                <c:formatCode>_-"£"* #,##0_-;\-"£"* #,##0_-;_-"£"* "-"??_-;_-@_-</c:formatCode>
                <c:ptCount val="4"/>
                <c:pt idx="0">
                  <c:v>7820</c:v>
                </c:pt>
                <c:pt idx="1">
                  <c:v>6900</c:v>
                </c:pt>
                <c:pt idx="2">
                  <c:v>2940</c:v>
                </c:pt>
                <c:pt idx="3">
                  <c:v>4410</c:v>
                </c:pt>
              </c:numCache>
            </c:numRef>
          </c:val>
          <c:extLst>
            <c:ext xmlns:c16="http://schemas.microsoft.com/office/drawing/2014/chart" uri="{C3380CC4-5D6E-409C-BE32-E72D297353CC}">
              <c16:uniqueId val="{00000000-A655-49CC-8DB1-67BFD78B7C20}"/>
            </c:ext>
          </c:extLst>
        </c:ser>
        <c:dLbls>
          <c:showLegendKey val="0"/>
          <c:showVal val="0"/>
          <c:showCatName val="0"/>
          <c:showSerName val="0"/>
          <c:showPercent val="0"/>
          <c:showBubbleSize val="0"/>
        </c:dLbls>
        <c:gapWidth val="44"/>
        <c:axId val="96783360"/>
        <c:axId val="97338112"/>
      </c:barChart>
      <c:catAx>
        <c:axId val="9678336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Arial" pitchFamily="34" charset="0"/>
                <a:ea typeface="+mn-ea"/>
                <a:cs typeface="Arial" pitchFamily="34" charset="0"/>
              </a:defRPr>
            </a:pPr>
            <a:endParaRPr lang="en-US"/>
          </a:p>
        </c:txPr>
        <c:crossAx val="97338112"/>
        <c:crosses val="autoZero"/>
        <c:auto val="1"/>
        <c:lblAlgn val="ctr"/>
        <c:lblOffset val="100"/>
        <c:noMultiLvlLbl val="0"/>
      </c:catAx>
      <c:valAx>
        <c:axId val="97338112"/>
        <c:scaling>
          <c:orientation val="minMax"/>
        </c:scaling>
        <c:delete val="0"/>
        <c:axPos val="l"/>
        <c:majorGridlines>
          <c:spPr>
            <a:ln w="22225" cap="flat" cmpd="sng" algn="ctr">
              <a:solidFill>
                <a:schemeClr val="bg1">
                  <a:lumMod val="8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GB"/>
                  <a:t>Median Budget per Client</a:t>
                </a:r>
              </a:p>
            </c:rich>
          </c:tx>
          <c:layout>
            <c:manualLayout>
              <c:xMode val="edge"/>
              <c:yMode val="edge"/>
              <c:x val="7.1729964359526959E-3"/>
              <c:y val="0.2748618015101372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_-&quot;£&quot;* #,##0_-;\-&quot;£&quot;* #,##0_-;_-&quot;£&quot;* &quot;-&quot;??_-;_-@_-"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Arial" pitchFamily="34" charset="0"/>
                <a:ea typeface="+mn-ea"/>
                <a:cs typeface="Arial" pitchFamily="34" charset="0"/>
              </a:defRPr>
            </a:pPr>
            <a:endParaRPr lang="en-US"/>
          </a:p>
        </c:txPr>
        <c:crossAx val="96783360"/>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'4. Expenditure'!$Q$131:$R$131</c:f>
              <c:strCache>
                <c:ptCount val="1"/>
                <c:pt idx="0">
                  <c:v>Scotland</c:v>
                </c:pt>
              </c:strCache>
            </c:strRef>
          </c:tx>
          <c:spPr>
            <a:solidFill>
              <a:schemeClr val="accent1">
                <a:lumMod val="75000"/>
              </a:schemeClr>
            </a:solidFill>
            <a:ln>
              <a:noFill/>
            </a:ln>
            <a:effectLst/>
          </c:spPr>
          <c:invertIfNegative val="0"/>
          <c:cat>
            <c:strRef>
              <c:f>'4. Expenditure'!$P$133:$P$136</c:f>
              <c:strCache>
                <c:ptCount val="4"/>
                <c:pt idx="0">
                  <c:v>Option 1</c:v>
                </c:pt>
                <c:pt idx="1">
                  <c:v>Option 2</c:v>
                </c:pt>
                <c:pt idx="2">
                  <c:v>Option 3</c:v>
                </c:pt>
                <c:pt idx="3">
                  <c:v>Total</c:v>
                </c:pt>
              </c:strCache>
            </c:strRef>
          </c:cat>
          <c:val>
            <c:numRef>
              <c:f>'4. Expenditure'!$R$133:$R$136</c:f>
              <c:numCache>
                <c:formatCode>_-"£"* #,##0_-;\-"£"* #,##0_-;_-"£"* "-"??_-;_-@_-</c:formatCode>
                <c:ptCount val="4"/>
                <c:pt idx="0">
                  <c:v>7820</c:v>
                </c:pt>
                <c:pt idx="1">
                  <c:v>6900</c:v>
                </c:pt>
                <c:pt idx="2">
                  <c:v>2940</c:v>
                </c:pt>
                <c:pt idx="3">
                  <c:v>4410</c:v>
                </c:pt>
              </c:numCache>
            </c:numRef>
          </c:val>
          <c:extLst>
            <c:ext xmlns:c16="http://schemas.microsoft.com/office/drawing/2014/chart" uri="{C3380CC4-5D6E-409C-BE32-E72D297353CC}">
              <c16:uniqueId val="{00000000-9264-4C6E-A40A-655C9284ED16}"/>
            </c:ext>
          </c:extLst>
        </c:ser>
        <c:dLbls>
          <c:showLegendKey val="0"/>
          <c:showVal val="0"/>
          <c:showCatName val="0"/>
          <c:showSerName val="0"/>
          <c:showPercent val="0"/>
          <c:showBubbleSize val="0"/>
        </c:dLbls>
        <c:gapWidth val="44"/>
        <c:axId val="97379456"/>
        <c:axId val="97380992"/>
      </c:barChart>
      <c:catAx>
        <c:axId val="9737945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Arial" pitchFamily="34" charset="0"/>
                <a:ea typeface="+mn-ea"/>
                <a:cs typeface="Arial" pitchFamily="34" charset="0"/>
              </a:defRPr>
            </a:pPr>
            <a:endParaRPr lang="en-US"/>
          </a:p>
        </c:txPr>
        <c:crossAx val="97380992"/>
        <c:crosses val="autoZero"/>
        <c:auto val="1"/>
        <c:lblAlgn val="ctr"/>
        <c:lblOffset val="100"/>
        <c:noMultiLvlLbl val="0"/>
      </c:catAx>
      <c:valAx>
        <c:axId val="97380992"/>
        <c:scaling>
          <c:orientation val="minMax"/>
        </c:scaling>
        <c:delete val="0"/>
        <c:axPos val="l"/>
        <c:majorGridlines>
          <c:spPr>
            <a:ln w="22225" cap="flat" cmpd="sng" algn="ctr">
              <a:solidFill>
                <a:schemeClr val="bg1">
                  <a:lumMod val="8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GB"/>
                  <a:t>Median Budget per Client</a:t>
                </a:r>
              </a:p>
            </c:rich>
          </c:tx>
          <c:layout>
            <c:manualLayout>
              <c:xMode val="edge"/>
              <c:yMode val="edge"/>
              <c:x val="7.1729964359526959E-3"/>
              <c:y val="0.2748618015101372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_-&quot;£&quot;* #,##0_-;\-&quot;£&quot;* #,##0_-;_-&quot;£&quot;* &quot;-&quot;??_-;_-@_-"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Arial" pitchFamily="34" charset="0"/>
                <a:ea typeface="+mn-ea"/>
                <a:cs typeface="Arial" pitchFamily="34" charset="0"/>
              </a:defRPr>
            </a:pPr>
            <a:endParaRPr lang="en-US"/>
          </a:p>
        </c:txPr>
        <c:crossAx val="97379456"/>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0"/>
          <c:order val="0"/>
          <c:tx>
            <c:v>Scotland</c:v>
          </c:tx>
          <c:spPr>
            <a:solidFill>
              <a:schemeClr val="accent1">
                <a:shade val="76000"/>
              </a:schemeClr>
            </a:solidFill>
            <a:ln>
              <a:noFill/>
            </a:ln>
            <a:effectLst/>
          </c:spPr>
          <c:invertIfNegative val="0"/>
          <c:cat>
            <c:strRef>
              <c:f>'2. Client Demographics'!$P$16:$P$23</c:f>
              <c:strCache>
                <c:ptCount val="8"/>
                <c:pt idx="0">
                  <c:v>Frail Older People</c:v>
                </c:pt>
                <c:pt idx="1">
                  <c:v>Physical Disability</c:v>
                </c:pt>
                <c:pt idx="2">
                  <c:v>Learning Disability</c:v>
                </c:pt>
                <c:pt idx="3">
                  <c:v>Dementia</c:v>
                </c:pt>
                <c:pt idx="4">
                  <c:v>Mental Health</c:v>
                </c:pt>
                <c:pt idx="5">
                  <c:v>Learning and Physical Disability</c:v>
                </c:pt>
                <c:pt idx="6">
                  <c:v>Other</c:v>
                </c:pt>
                <c:pt idx="7">
                  <c:v>Not Known</c:v>
                </c:pt>
              </c:strCache>
            </c:strRef>
          </c:cat>
          <c:val>
            <c:numRef>
              <c:f>'2. Client Demographics'!$T$16:$T$23</c:f>
              <c:numCache>
                <c:formatCode>0%</c:formatCode>
                <c:ptCount val="8"/>
                <c:pt idx="0">
                  <c:v>0.36552078847902014</c:v>
                </c:pt>
                <c:pt idx="1">
                  <c:v>0.24748815846131764</c:v>
                </c:pt>
                <c:pt idx="2">
                  <c:v>0.11157360891823358</c:v>
                </c:pt>
                <c:pt idx="3">
                  <c:v>7.6635089230180378E-2</c:v>
                </c:pt>
                <c:pt idx="4">
                  <c:v>5.6337017367590066E-2</c:v>
                </c:pt>
                <c:pt idx="5">
                  <c:v>1.0525812162097508E-2</c:v>
                </c:pt>
                <c:pt idx="6">
                  <c:v>7.0833931390842542E-2</c:v>
                </c:pt>
                <c:pt idx="7">
                  <c:v>6.1085593990718147E-2</c:v>
                </c:pt>
              </c:numCache>
            </c:numRef>
          </c:val>
          <c:extLst>
            <c:ext xmlns:c16="http://schemas.microsoft.com/office/drawing/2014/chart" uri="{C3380CC4-5D6E-409C-BE32-E72D297353CC}">
              <c16:uniqueId val="{00000000-3065-4164-B200-4473DCD7CDD3}"/>
            </c:ext>
          </c:extLst>
        </c:ser>
        <c:ser>
          <c:idx val="1"/>
          <c:order val="1"/>
          <c:tx>
            <c:strRef>
              <c:f>'2. Client Demographics'!$Q$14</c:f>
              <c:strCache>
                <c:ptCount val="1"/>
                <c:pt idx="0">
                  <c:v>Aberdeen City</c:v>
                </c:pt>
              </c:strCache>
            </c:strRef>
          </c:tx>
          <c:spPr>
            <a:solidFill>
              <a:schemeClr val="accent1">
                <a:tint val="77000"/>
              </a:schemeClr>
            </a:solidFill>
            <a:ln>
              <a:noFill/>
            </a:ln>
            <a:effectLst/>
          </c:spPr>
          <c:invertIfNegative val="0"/>
          <c:val>
            <c:numRef>
              <c:f>'2. Client Demographics'!$R$16:$R$23</c:f>
              <c:numCache>
                <c:formatCode>0%</c:formatCode>
                <c:ptCount val="8"/>
                <c:pt idx="0">
                  <c:v>0.23907455012853471</c:v>
                </c:pt>
                <c:pt idx="1">
                  <c:v>0.17223650385604114</c:v>
                </c:pt>
                <c:pt idx="2">
                  <c:v>0.17737789203084833</c:v>
                </c:pt>
                <c:pt idx="3">
                  <c:v>7.4550128534704371E-2</c:v>
                </c:pt>
                <c:pt idx="4">
                  <c:v>3.8560411311053984E-2</c:v>
                </c:pt>
                <c:pt idx="5">
                  <c:v>0</c:v>
                </c:pt>
                <c:pt idx="6">
                  <c:v>0.25449871465295631</c:v>
                </c:pt>
                <c:pt idx="7">
                  <c:v>4.3701799485861184E-2</c:v>
                </c:pt>
              </c:numCache>
            </c:numRef>
          </c:val>
          <c:extLst>
            <c:ext xmlns:c16="http://schemas.microsoft.com/office/drawing/2014/chart" uri="{C3380CC4-5D6E-409C-BE32-E72D297353CC}">
              <c16:uniqueId val="{00000001-3065-4164-B200-4473DCD7CDD3}"/>
            </c:ext>
          </c:extLst>
        </c:ser>
        <c:dLbls>
          <c:showLegendKey val="0"/>
          <c:showVal val="0"/>
          <c:showCatName val="0"/>
          <c:showSerName val="0"/>
          <c:showPercent val="0"/>
          <c:showBubbleSize val="0"/>
        </c:dLbls>
        <c:gapWidth val="44"/>
        <c:axId val="80230272"/>
        <c:axId val="80231808"/>
      </c:barChart>
      <c:catAx>
        <c:axId val="80230272"/>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Arial" pitchFamily="34" charset="0"/>
                <a:ea typeface="+mn-ea"/>
                <a:cs typeface="Arial" pitchFamily="34" charset="0"/>
              </a:defRPr>
            </a:pPr>
            <a:endParaRPr lang="en-US"/>
          </a:p>
        </c:txPr>
        <c:crossAx val="80231808"/>
        <c:crosses val="autoZero"/>
        <c:auto val="1"/>
        <c:lblAlgn val="ctr"/>
        <c:lblOffset val="100"/>
        <c:noMultiLvlLbl val="0"/>
      </c:catAx>
      <c:valAx>
        <c:axId val="80231808"/>
        <c:scaling>
          <c:orientation val="minMax"/>
        </c:scaling>
        <c:delete val="0"/>
        <c:axPos val="l"/>
        <c:majorGridlines>
          <c:spPr>
            <a:ln w="22225" cap="flat" cmpd="sng" algn="ctr">
              <a:solidFill>
                <a:schemeClr val="bg1">
                  <a:lumMod val="8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GB"/>
                  <a:t>% of SDS clients</a:t>
                </a:r>
              </a:p>
            </c:rich>
          </c:tx>
          <c:layout>
            <c:manualLayout>
              <c:xMode val="edge"/>
              <c:yMode val="edge"/>
              <c:x val="7.1729964359526959E-3"/>
              <c:y val="0.2748618015101372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Arial" pitchFamily="34" charset="0"/>
                <a:ea typeface="+mn-ea"/>
                <a:cs typeface="Arial" pitchFamily="34" charset="0"/>
              </a:defRPr>
            </a:pPr>
            <a:endParaRPr lang="en-US"/>
          </a:p>
        </c:txPr>
        <c:crossAx val="80230272"/>
        <c:crosses val="autoZero"/>
        <c:crossBetween val="between"/>
      </c:valAx>
      <c:spPr>
        <a:solidFill>
          <a:schemeClr val="bg1"/>
        </a:solidFill>
        <a:ln>
          <a:noFill/>
        </a:ln>
        <a:effectLst/>
      </c:spPr>
    </c:plotArea>
    <c:legend>
      <c:legendPos val="b"/>
      <c:layout>
        <c:manualLayout>
          <c:xMode val="edge"/>
          <c:yMode val="edge"/>
          <c:x val="0.33190668835321419"/>
          <c:y val="0.92415970829180127"/>
          <c:w val="0.32363373832993725"/>
          <c:h val="5.523423569109520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n-GB" sz="1600"/>
              <a:t>Scotland</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title>
    <c:autoTitleDeleted val="0"/>
    <c:plotArea>
      <c:layout/>
      <c:barChart>
        <c:barDir val="bar"/>
        <c:grouping val="percentStacked"/>
        <c:varyColors val="0"/>
        <c:ser>
          <c:idx val="0"/>
          <c:order val="0"/>
          <c:tx>
            <c:strRef>
              <c:f>'2. Client Demographics'!$Q$78</c:f>
              <c:strCache>
                <c:ptCount val="1"/>
                <c:pt idx="0">
                  <c:v>Option 1</c:v>
                </c:pt>
              </c:strCache>
            </c:strRef>
          </c:tx>
          <c:spPr>
            <a:solidFill>
              <a:schemeClr val="accent1">
                <a:shade val="58000"/>
              </a:schemeClr>
            </a:solidFill>
            <a:ln>
              <a:noFill/>
            </a:ln>
            <a:effectLst/>
          </c:spPr>
          <c:invertIfNegative val="0"/>
          <c:cat>
            <c:strRef>
              <c:f>'2. Client Demographics'!$P$79:$P$81</c:f>
              <c:strCache>
                <c:ptCount val="3"/>
                <c:pt idx="0">
                  <c:v>&lt;18</c:v>
                </c:pt>
                <c:pt idx="1">
                  <c:v>18-64</c:v>
                </c:pt>
                <c:pt idx="2">
                  <c:v>65+</c:v>
                </c:pt>
              </c:strCache>
            </c:strRef>
          </c:cat>
          <c:val>
            <c:numRef>
              <c:f>'2. Client Demographics'!$Q$79:$Q$81</c:f>
              <c:numCache>
                <c:formatCode>0%</c:formatCode>
                <c:ptCount val="3"/>
                <c:pt idx="0">
                  <c:v>0.54163890739506992</c:v>
                </c:pt>
                <c:pt idx="1">
                  <c:v>0.17866037488530606</c:v>
                </c:pt>
                <c:pt idx="2">
                  <c:v>5.645836823588541E-2</c:v>
                </c:pt>
              </c:numCache>
            </c:numRef>
          </c:val>
          <c:extLst>
            <c:ext xmlns:c16="http://schemas.microsoft.com/office/drawing/2014/chart" uri="{C3380CC4-5D6E-409C-BE32-E72D297353CC}">
              <c16:uniqueId val="{00000000-6F07-44BA-AB0E-DC5A058AACB8}"/>
            </c:ext>
          </c:extLst>
        </c:ser>
        <c:ser>
          <c:idx val="1"/>
          <c:order val="1"/>
          <c:tx>
            <c:strRef>
              <c:f>'2. Client Demographics'!$R$78</c:f>
              <c:strCache>
                <c:ptCount val="1"/>
                <c:pt idx="0">
                  <c:v>Option 2</c:v>
                </c:pt>
              </c:strCache>
            </c:strRef>
          </c:tx>
          <c:spPr>
            <a:solidFill>
              <a:schemeClr val="accent1">
                <a:shade val="86000"/>
              </a:schemeClr>
            </a:solidFill>
            <a:ln>
              <a:noFill/>
            </a:ln>
            <a:effectLst/>
          </c:spPr>
          <c:invertIfNegative val="0"/>
          <c:cat>
            <c:strRef>
              <c:f>'2. Client Demographics'!$P$79:$P$81</c:f>
              <c:strCache>
                <c:ptCount val="3"/>
                <c:pt idx="0">
                  <c:v>&lt;18</c:v>
                </c:pt>
                <c:pt idx="1">
                  <c:v>18-64</c:v>
                </c:pt>
                <c:pt idx="2">
                  <c:v>65+</c:v>
                </c:pt>
              </c:strCache>
            </c:strRef>
          </c:cat>
          <c:val>
            <c:numRef>
              <c:f>'2. Client Demographics'!$R$79:$R$81</c:f>
              <c:numCache>
                <c:formatCode>0%</c:formatCode>
                <c:ptCount val="3"/>
                <c:pt idx="0">
                  <c:v>9.6602265156562298E-2</c:v>
                </c:pt>
                <c:pt idx="1">
                  <c:v>0.2218508323502425</c:v>
                </c:pt>
                <c:pt idx="2">
                  <c:v>3.6885017032445414E-2</c:v>
                </c:pt>
              </c:numCache>
            </c:numRef>
          </c:val>
          <c:extLst>
            <c:ext xmlns:c16="http://schemas.microsoft.com/office/drawing/2014/chart" uri="{C3380CC4-5D6E-409C-BE32-E72D297353CC}">
              <c16:uniqueId val="{00000001-6F07-44BA-AB0E-DC5A058AACB8}"/>
            </c:ext>
          </c:extLst>
        </c:ser>
        <c:ser>
          <c:idx val="2"/>
          <c:order val="2"/>
          <c:tx>
            <c:strRef>
              <c:f>'2. Client Demographics'!$S$78</c:f>
              <c:strCache>
                <c:ptCount val="1"/>
                <c:pt idx="0">
                  <c:v>Option 3</c:v>
                </c:pt>
              </c:strCache>
            </c:strRef>
          </c:tx>
          <c:spPr>
            <a:solidFill>
              <a:schemeClr val="accent1">
                <a:tint val="86000"/>
              </a:schemeClr>
            </a:solidFill>
            <a:ln>
              <a:noFill/>
            </a:ln>
            <a:effectLst/>
          </c:spPr>
          <c:invertIfNegative val="0"/>
          <c:cat>
            <c:strRef>
              <c:f>'2. Client Demographics'!$P$79:$P$81</c:f>
              <c:strCache>
                <c:ptCount val="3"/>
                <c:pt idx="0">
                  <c:v>&lt;18</c:v>
                </c:pt>
                <c:pt idx="1">
                  <c:v>18-64</c:v>
                </c:pt>
                <c:pt idx="2">
                  <c:v>65+</c:v>
                </c:pt>
              </c:strCache>
            </c:strRef>
          </c:cat>
          <c:val>
            <c:numRef>
              <c:f>'2. Client Demographics'!$S$79:$S$81</c:f>
              <c:numCache>
                <c:formatCode>0%</c:formatCode>
                <c:ptCount val="3"/>
                <c:pt idx="0">
                  <c:v>0.27381745502998001</c:v>
                </c:pt>
                <c:pt idx="1">
                  <c:v>0.52870625245772707</c:v>
                </c:pt>
                <c:pt idx="2">
                  <c:v>0.86488524040877868</c:v>
                </c:pt>
              </c:numCache>
            </c:numRef>
          </c:val>
          <c:extLst>
            <c:ext xmlns:c16="http://schemas.microsoft.com/office/drawing/2014/chart" uri="{C3380CC4-5D6E-409C-BE32-E72D297353CC}">
              <c16:uniqueId val="{00000002-6F07-44BA-AB0E-DC5A058AACB8}"/>
            </c:ext>
          </c:extLst>
        </c:ser>
        <c:ser>
          <c:idx val="3"/>
          <c:order val="3"/>
          <c:tx>
            <c:strRef>
              <c:f>'2. Client Demographics'!$T$78</c:f>
              <c:strCache>
                <c:ptCount val="1"/>
                <c:pt idx="0">
                  <c:v>Option 4</c:v>
                </c:pt>
              </c:strCache>
            </c:strRef>
          </c:tx>
          <c:spPr>
            <a:solidFill>
              <a:schemeClr val="accent1">
                <a:tint val="58000"/>
              </a:schemeClr>
            </a:solidFill>
            <a:ln>
              <a:noFill/>
            </a:ln>
            <a:effectLst/>
          </c:spPr>
          <c:invertIfNegative val="0"/>
          <c:cat>
            <c:strRef>
              <c:f>'2. Client Demographics'!$P$79:$P$81</c:f>
              <c:strCache>
                <c:ptCount val="3"/>
                <c:pt idx="0">
                  <c:v>&lt;18</c:v>
                </c:pt>
                <c:pt idx="1">
                  <c:v>18-64</c:v>
                </c:pt>
                <c:pt idx="2">
                  <c:v>65+</c:v>
                </c:pt>
              </c:strCache>
            </c:strRef>
          </c:cat>
          <c:val>
            <c:numRef>
              <c:f>'2. Client Demographics'!$T$79:$T$81</c:f>
              <c:numCache>
                <c:formatCode>0%</c:formatCode>
                <c:ptCount val="3"/>
                <c:pt idx="0">
                  <c:v>8.7941372418387745E-2</c:v>
                </c:pt>
                <c:pt idx="1">
                  <c:v>7.0782540306724345E-2</c:v>
                </c:pt>
                <c:pt idx="2">
                  <c:v>4.1771374322890492E-2</c:v>
                </c:pt>
              </c:numCache>
            </c:numRef>
          </c:val>
          <c:extLst>
            <c:ext xmlns:c16="http://schemas.microsoft.com/office/drawing/2014/chart" uri="{C3380CC4-5D6E-409C-BE32-E72D297353CC}">
              <c16:uniqueId val="{00000003-6F07-44BA-AB0E-DC5A058AACB8}"/>
            </c:ext>
          </c:extLst>
        </c:ser>
        <c:dLbls>
          <c:showLegendKey val="0"/>
          <c:showVal val="0"/>
          <c:showCatName val="0"/>
          <c:showSerName val="0"/>
          <c:showPercent val="0"/>
          <c:showBubbleSize val="0"/>
        </c:dLbls>
        <c:gapWidth val="28"/>
        <c:overlap val="100"/>
        <c:axId val="84118912"/>
        <c:axId val="80155776"/>
      </c:barChart>
      <c:catAx>
        <c:axId val="8411891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0155776"/>
        <c:crosses val="autoZero"/>
        <c:auto val="1"/>
        <c:lblAlgn val="ctr"/>
        <c:lblOffset val="100"/>
        <c:noMultiLvlLbl val="0"/>
      </c:catAx>
      <c:valAx>
        <c:axId val="80155776"/>
        <c:scaling>
          <c:orientation val="minMax"/>
        </c:scaling>
        <c:delete val="0"/>
        <c:axPos val="b"/>
        <c:majorGridlines>
          <c:spPr>
            <a:ln w="28575" cap="flat" cmpd="sng" algn="ctr">
              <a:solidFill>
                <a:schemeClr val="bg1">
                  <a:lumMod val="75000"/>
                </a:schemeClr>
              </a:solidFill>
              <a:prstDash val="solid"/>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GB"/>
                  <a:t>% of SDS clients</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4118912"/>
        <c:crosses val="autoZero"/>
        <c:crossBetween val="between"/>
      </c:valAx>
      <c:spPr>
        <a:solidFill>
          <a:schemeClr val="bg1"/>
        </a:solidFill>
        <a:ln>
          <a:noFill/>
        </a:ln>
        <a:effectLst/>
      </c:spPr>
    </c:plotArea>
    <c:legend>
      <c:legendPos val="r"/>
      <c:layout>
        <c:manualLayout>
          <c:xMode val="edge"/>
          <c:yMode val="edge"/>
          <c:x val="0.8746361392670956"/>
          <c:y val="0.31768324445969004"/>
          <c:w val="0.11419801614299784"/>
          <c:h val="0.3917520986158994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'2. Client Demographics'!$G$43</c:f>
          <c:strCache>
            <c:ptCount val="1"/>
            <c:pt idx="0">
              <c:v>Aberdeen City</c:v>
            </c:pt>
          </c:strCache>
        </c:strRef>
      </c:tx>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title>
    <c:autoTitleDeleted val="0"/>
    <c:plotArea>
      <c:layout/>
      <c:barChart>
        <c:barDir val="bar"/>
        <c:grouping val="percentStacked"/>
        <c:varyColors val="0"/>
        <c:ser>
          <c:idx val="0"/>
          <c:order val="0"/>
          <c:tx>
            <c:strRef>
              <c:f>'2. Client Demographics'!$Q$60</c:f>
              <c:strCache>
                <c:ptCount val="1"/>
                <c:pt idx="0">
                  <c:v>Option 1</c:v>
                </c:pt>
              </c:strCache>
            </c:strRef>
          </c:tx>
          <c:spPr>
            <a:solidFill>
              <a:schemeClr val="accent1">
                <a:shade val="58000"/>
              </a:schemeClr>
            </a:solidFill>
            <a:ln>
              <a:noFill/>
            </a:ln>
            <a:effectLst/>
          </c:spPr>
          <c:invertIfNegative val="0"/>
          <c:cat>
            <c:strRef>
              <c:f>'2. Client Demographics'!$P$61:$P$63</c:f>
              <c:strCache>
                <c:ptCount val="3"/>
                <c:pt idx="0">
                  <c:v>&lt;18</c:v>
                </c:pt>
                <c:pt idx="1">
                  <c:v>16-64</c:v>
                </c:pt>
                <c:pt idx="2">
                  <c:v>65+</c:v>
                </c:pt>
              </c:strCache>
            </c:strRef>
          </c:cat>
          <c:val>
            <c:numRef>
              <c:f>'2. Client Demographics'!$Q$61:$Q$63</c:f>
              <c:numCache>
                <c:formatCode>0%</c:formatCode>
                <c:ptCount val="3"/>
                <c:pt idx="0">
                  <c:v>1</c:v>
                </c:pt>
                <c:pt idx="1">
                  <c:v>0.90909090909090906</c:v>
                </c:pt>
                <c:pt idx="2">
                  <c:v>0.89855072463768115</c:v>
                </c:pt>
              </c:numCache>
            </c:numRef>
          </c:val>
          <c:extLst>
            <c:ext xmlns:c16="http://schemas.microsoft.com/office/drawing/2014/chart" uri="{C3380CC4-5D6E-409C-BE32-E72D297353CC}">
              <c16:uniqueId val="{00000000-EC4E-447B-855C-C01FFB944C9D}"/>
            </c:ext>
          </c:extLst>
        </c:ser>
        <c:ser>
          <c:idx val="1"/>
          <c:order val="1"/>
          <c:tx>
            <c:strRef>
              <c:f>'2. Client Demographics'!$R$60</c:f>
              <c:strCache>
                <c:ptCount val="1"/>
                <c:pt idx="0">
                  <c:v>Option 2</c:v>
                </c:pt>
              </c:strCache>
            </c:strRef>
          </c:tx>
          <c:spPr>
            <a:solidFill>
              <a:schemeClr val="accent1">
                <a:shade val="86000"/>
              </a:schemeClr>
            </a:solidFill>
            <a:ln>
              <a:noFill/>
            </a:ln>
            <a:effectLst/>
          </c:spPr>
          <c:invertIfNegative val="0"/>
          <c:cat>
            <c:strRef>
              <c:f>'2. Client Demographics'!$P$61:$P$63</c:f>
              <c:strCache>
                <c:ptCount val="3"/>
                <c:pt idx="0">
                  <c:v>&lt;18</c:v>
                </c:pt>
                <c:pt idx="1">
                  <c:v>16-64</c:v>
                </c:pt>
                <c:pt idx="2">
                  <c:v>65+</c:v>
                </c:pt>
              </c:strCache>
            </c:strRef>
          </c:cat>
          <c:val>
            <c:numRef>
              <c:f>'2. Client Demographics'!$R$61:$R$63</c:f>
              <c:numCache>
                <c:formatCode>0%</c:formatCode>
                <c:ptCount val="3"/>
                <c:pt idx="0">
                  <c:v>0</c:v>
                </c:pt>
                <c:pt idx="1">
                  <c:v>3.4090909090909088E-2</c:v>
                </c:pt>
                <c:pt idx="2">
                  <c:v>4.3478260869565216E-2</c:v>
                </c:pt>
              </c:numCache>
            </c:numRef>
          </c:val>
          <c:extLst>
            <c:ext xmlns:c16="http://schemas.microsoft.com/office/drawing/2014/chart" uri="{C3380CC4-5D6E-409C-BE32-E72D297353CC}">
              <c16:uniqueId val="{00000001-EC4E-447B-855C-C01FFB944C9D}"/>
            </c:ext>
          </c:extLst>
        </c:ser>
        <c:ser>
          <c:idx val="2"/>
          <c:order val="2"/>
          <c:tx>
            <c:strRef>
              <c:f>'2. Client Demographics'!$S$60</c:f>
              <c:strCache>
                <c:ptCount val="1"/>
                <c:pt idx="0">
                  <c:v>Option 3</c:v>
                </c:pt>
              </c:strCache>
            </c:strRef>
          </c:tx>
          <c:spPr>
            <a:solidFill>
              <a:schemeClr val="accent1">
                <a:tint val="86000"/>
              </a:schemeClr>
            </a:solidFill>
            <a:ln>
              <a:noFill/>
            </a:ln>
            <a:effectLst/>
          </c:spPr>
          <c:invertIfNegative val="0"/>
          <c:cat>
            <c:strRef>
              <c:f>'2. Client Demographics'!$P$61:$P$63</c:f>
              <c:strCache>
                <c:ptCount val="3"/>
                <c:pt idx="0">
                  <c:v>&lt;18</c:v>
                </c:pt>
                <c:pt idx="1">
                  <c:v>16-64</c:v>
                </c:pt>
                <c:pt idx="2">
                  <c:v>65+</c:v>
                </c:pt>
              </c:strCache>
            </c:strRef>
          </c:cat>
          <c:val>
            <c:numRef>
              <c:f>'2. Client Demographics'!$S$61:$S$63</c:f>
              <c:numCache>
                <c:formatCode>0%</c:formatCode>
                <c:ptCount val="3"/>
                <c:pt idx="0">
                  <c:v>0</c:v>
                </c:pt>
                <c:pt idx="1">
                  <c:v>5.113636363636364E-2</c:v>
                </c:pt>
                <c:pt idx="2">
                  <c:v>4.3478260869565216E-2</c:v>
                </c:pt>
              </c:numCache>
            </c:numRef>
          </c:val>
          <c:extLst>
            <c:ext xmlns:c16="http://schemas.microsoft.com/office/drawing/2014/chart" uri="{C3380CC4-5D6E-409C-BE32-E72D297353CC}">
              <c16:uniqueId val="{00000002-EC4E-447B-855C-C01FFB944C9D}"/>
            </c:ext>
          </c:extLst>
        </c:ser>
        <c:ser>
          <c:idx val="3"/>
          <c:order val="3"/>
          <c:tx>
            <c:strRef>
              <c:f>'2. Client Demographics'!$T$60</c:f>
              <c:strCache>
                <c:ptCount val="1"/>
                <c:pt idx="0">
                  <c:v>Option 4</c:v>
                </c:pt>
              </c:strCache>
            </c:strRef>
          </c:tx>
          <c:spPr>
            <a:solidFill>
              <a:schemeClr val="accent1">
                <a:tint val="58000"/>
              </a:schemeClr>
            </a:solidFill>
            <a:ln>
              <a:noFill/>
            </a:ln>
            <a:effectLst/>
          </c:spPr>
          <c:invertIfNegative val="0"/>
          <c:cat>
            <c:strRef>
              <c:f>'2. Client Demographics'!$P$61:$P$63</c:f>
              <c:strCache>
                <c:ptCount val="3"/>
                <c:pt idx="0">
                  <c:v>&lt;18</c:v>
                </c:pt>
                <c:pt idx="1">
                  <c:v>16-64</c:v>
                </c:pt>
                <c:pt idx="2">
                  <c:v>65+</c:v>
                </c:pt>
              </c:strCache>
            </c:strRef>
          </c:cat>
          <c:val>
            <c:numRef>
              <c:f>'2. Client Demographics'!$T$61:$T$63</c:f>
              <c:numCache>
                <c:formatCode>0%</c:formatCode>
                <c:ptCount val="3"/>
                <c:pt idx="0">
                  <c:v>0</c:v>
                </c:pt>
                <c:pt idx="1">
                  <c:v>0</c:v>
                </c:pt>
                <c:pt idx="2">
                  <c:v>0</c:v>
                </c:pt>
              </c:numCache>
            </c:numRef>
          </c:val>
          <c:extLst>
            <c:ext xmlns:c16="http://schemas.microsoft.com/office/drawing/2014/chart" uri="{C3380CC4-5D6E-409C-BE32-E72D297353CC}">
              <c16:uniqueId val="{00000003-EC4E-447B-855C-C01FFB944C9D}"/>
            </c:ext>
          </c:extLst>
        </c:ser>
        <c:dLbls>
          <c:showLegendKey val="0"/>
          <c:showVal val="0"/>
          <c:showCatName val="0"/>
          <c:showSerName val="0"/>
          <c:showPercent val="0"/>
          <c:showBubbleSize val="0"/>
        </c:dLbls>
        <c:gapWidth val="28"/>
        <c:overlap val="100"/>
        <c:axId val="84106240"/>
        <c:axId val="80286464"/>
      </c:barChart>
      <c:catAx>
        <c:axId val="84106240"/>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0286464"/>
        <c:crosses val="autoZero"/>
        <c:auto val="1"/>
        <c:lblAlgn val="ctr"/>
        <c:lblOffset val="100"/>
        <c:noMultiLvlLbl val="0"/>
      </c:catAx>
      <c:valAx>
        <c:axId val="80286464"/>
        <c:scaling>
          <c:orientation val="minMax"/>
        </c:scaling>
        <c:delete val="0"/>
        <c:axPos val="b"/>
        <c:majorGridlines>
          <c:spPr>
            <a:ln w="28575" cap="flat" cmpd="sng" algn="ctr">
              <a:solidFill>
                <a:schemeClr val="bg1">
                  <a:lumMod val="75000"/>
                </a:schemeClr>
              </a:solidFill>
              <a:prstDash val="solid"/>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GB"/>
                  <a:t>% of SDS clients</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4106240"/>
        <c:crosses val="autoZero"/>
        <c:crossBetween val="between"/>
      </c:valAx>
      <c:spPr>
        <a:solidFill>
          <a:schemeClr val="bg1"/>
        </a:solidFill>
        <a:ln>
          <a:noFill/>
        </a:ln>
        <a:effectLst/>
      </c:spPr>
    </c:plotArea>
    <c:legend>
      <c:legendPos val="r"/>
      <c:layout>
        <c:manualLayout>
          <c:xMode val="edge"/>
          <c:yMode val="edge"/>
          <c:x val="0.88580198385700215"/>
          <c:y val="0.37627733040714273"/>
          <c:w val="0.10303217155309131"/>
          <c:h val="0.3323932685453192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'2. Client Demographics'!$G$90</c:f>
          <c:strCache>
            <c:ptCount val="1"/>
            <c:pt idx="0">
              <c:v>Aberdeen City</c:v>
            </c:pt>
          </c:strCache>
        </c:strRef>
      </c:tx>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0.13943156691004954"/>
          <c:y val="0.13121945768465784"/>
          <c:w val="0.82020556215647067"/>
          <c:h val="0.70053628799814616"/>
        </c:manualLayout>
      </c:layout>
      <c:barChart>
        <c:barDir val="col"/>
        <c:grouping val="percentStacked"/>
        <c:varyColors val="0"/>
        <c:ser>
          <c:idx val="0"/>
          <c:order val="0"/>
          <c:tx>
            <c:strRef>
              <c:f>'2. Client Demographics'!$Q$97:$R$97</c:f>
              <c:strCache>
                <c:ptCount val="1"/>
                <c:pt idx="0">
                  <c:v>Male</c:v>
                </c:pt>
              </c:strCache>
            </c:strRef>
          </c:tx>
          <c:spPr>
            <a:solidFill>
              <a:schemeClr val="accent1">
                <a:shade val="76000"/>
              </a:schemeClr>
            </a:solidFill>
            <a:ln>
              <a:noFill/>
            </a:ln>
            <a:effectLst/>
          </c:spPr>
          <c:invertIfNegative val="0"/>
          <c:cat>
            <c:strRef>
              <c:extLst>
                <c:ext xmlns:c15="http://schemas.microsoft.com/office/drawing/2012/chart" uri="{02D57815-91ED-43cb-92C2-25804820EDAC}">
                  <c15:fullRef>
                    <c15:sqref>'2. Client Demographics'!$P$99:$P$103</c15:sqref>
                  </c15:fullRef>
                </c:ext>
              </c:extLst>
              <c:f>'2. Client Demographics'!$P$99:$P$102</c:f>
              <c:strCache>
                <c:ptCount val="4"/>
                <c:pt idx="0">
                  <c:v>Option 1</c:v>
                </c:pt>
                <c:pt idx="1">
                  <c:v>Option 2</c:v>
                </c:pt>
                <c:pt idx="2">
                  <c:v>Option 3</c:v>
                </c:pt>
                <c:pt idx="3">
                  <c:v>Option 4</c:v>
                </c:pt>
              </c:strCache>
            </c:strRef>
          </c:cat>
          <c:val>
            <c:numRef>
              <c:extLst>
                <c:ext xmlns:c15="http://schemas.microsoft.com/office/drawing/2012/chart" uri="{02D57815-91ED-43cb-92C2-25804820EDAC}">
                  <c15:fullRef>
                    <c15:sqref>'2. Client Demographics'!$R$99:$R$103</c15:sqref>
                  </c15:fullRef>
                </c:ext>
              </c:extLst>
              <c:f>'2. Client Demographics'!$R$99:$R$102</c:f>
              <c:numCache>
                <c:formatCode>0%</c:formatCode>
                <c:ptCount val="4"/>
                <c:pt idx="0">
                  <c:v>0.94059405940594054</c:v>
                </c:pt>
                <c:pt idx="1">
                  <c:v>0</c:v>
                </c:pt>
                <c:pt idx="2">
                  <c:v>2.9702970297029702E-2</c:v>
                </c:pt>
                <c:pt idx="3">
                  <c:v>0</c:v>
                </c:pt>
              </c:numCache>
            </c:numRef>
          </c:val>
          <c:extLst>
            <c:ext xmlns:c16="http://schemas.microsoft.com/office/drawing/2014/chart" uri="{C3380CC4-5D6E-409C-BE32-E72D297353CC}">
              <c16:uniqueId val="{00000000-037F-4724-8C1D-AE9CFA5C546B}"/>
            </c:ext>
          </c:extLst>
        </c:ser>
        <c:ser>
          <c:idx val="1"/>
          <c:order val="1"/>
          <c:tx>
            <c:strRef>
              <c:f>'2. Client Demographics'!$S$97:$T$97</c:f>
              <c:strCache>
                <c:ptCount val="1"/>
                <c:pt idx="0">
                  <c:v>Female</c:v>
                </c:pt>
              </c:strCache>
            </c:strRef>
          </c:tx>
          <c:spPr>
            <a:solidFill>
              <a:schemeClr val="accent1">
                <a:tint val="77000"/>
              </a:schemeClr>
            </a:solidFill>
            <a:ln>
              <a:noFill/>
            </a:ln>
            <a:effectLst/>
          </c:spPr>
          <c:invertIfNegative val="0"/>
          <c:cat>
            <c:strRef>
              <c:extLst>
                <c:ext xmlns:c15="http://schemas.microsoft.com/office/drawing/2012/chart" uri="{02D57815-91ED-43cb-92C2-25804820EDAC}">
                  <c15:fullRef>
                    <c15:sqref>'2. Client Demographics'!$P$99:$P$103</c15:sqref>
                  </c15:fullRef>
                </c:ext>
              </c:extLst>
              <c:f>'2. Client Demographics'!$P$99:$P$102</c:f>
              <c:strCache>
                <c:ptCount val="4"/>
                <c:pt idx="0">
                  <c:v>Option 1</c:v>
                </c:pt>
                <c:pt idx="1">
                  <c:v>Option 2</c:v>
                </c:pt>
                <c:pt idx="2">
                  <c:v>Option 3</c:v>
                </c:pt>
                <c:pt idx="3">
                  <c:v>Option 4</c:v>
                </c:pt>
              </c:strCache>
            </c:strRef>
          </c:cat>
          <c:val>
            <c:numRef>
              <c:extLst>
                <c:ext xmlns:c15="http://schemas.microsoft.com/office/drawing/2012/chart" uri="{02D57815-91ED-43cb-92C2-25804820EDAC}">
                  <c15:fullRef>
                    <c15:sqref>'2. Client Demographics'!$T$99:$T$103</c15:sqref>
                  </c15:fullRef>
                </c:ext>
              </c:extLst>
              <c:f>'2. Client Demographics'!$T$99:$T$102</c:f>
              <c:numCache>
                <c:formatCode>0%</c:formatCode>
                <c:ptCount val="4"/>
                <c:pt idx="0">
                  <c:v>0.90374331550802134</c:v>
                </c:pt>
                <c:pt idx="1">
                  <c:v>4.2780748663101602E-2</c:v>
                </c:pt>
                <c:pt idx="2">
                  <c:v>4.8128342245989303E-2</c:v>
                </c:pt>
                <c:pt idx="3">
                  <c:v>0</c:v>
                </c:pt>
              </c:numCache>
            </c:numRef>
          </c:val>
          <c:extLst>
            <c:ext xmlns:c16="http://schemas.microsoft.com/office/drawing/2014/chart" uri="{C3380CC4-5D6E-409C-BE32-E72D297353CC}">
              <c16:uniqueId val="{00000001-037F-4724-8C1D-AE9CFA5C546B}"/>
            </c:ext>
          </c:extLst>
        </c:ser>
        <c:dLbls>
          <c:showLegendKey val="0"/>
          <c:showVal val="0"/>
          <c:showCatName val="0"/>
          <c:showSerName val="0"/>
          <c:showPercent val="0"/>
          <c:showBubbleSize val="0"/>
        </c:dLbls>
        <c:gapWidth val="31"/>
        <c:overlap val="100"/>
        <c:axId val="80323328"/>
        <c:axId val="80324864"/>
      </c:barChart>
      <c:catAx>
        <c:axId val="80323328"/>
        <c:scaling>
          <c:orientation val="minMax"/>
        </c:scaling>
        <c:delete val="0"/>
        <c:axPos val="b"/>
        <c:numFmt formatCode="General" sourceLinked="0"/>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0324864"/>
        <c:crosses val="autoZero"/>
        <c:auto val="1"/>
        <c:lblAlgn val="ctr"/>
        <c:lblOffset val="100"/>
        <c:noMultiLvlLbl val="0"/>
      </c:catAx>
      <c:valAx>
        <c:axId val="80324864"/>
        <c:scaling>
          <c:orientation val="minMax"/>
        </c:scaling>
        <c:delete val="0"/>
        <c:axPos val="l"/>
        <c:majorGridlines>
          <c:spPr>
            <a:ln w="22225" cap="flat" cmpd="sng" algn="ctr">
              <a:solidFill>
                <a:schemeClr val="bg1">
                  <a:lumMod val="7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GB"/>
                  <a:t>% of SDS clients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0323328"/>
        <c:crosses val="autoZero"/>
        <c:crossBetween val="between"/>
      </c:valAx>
      <c:spPr>
        <a:solidFill>
          <a:schemeClr val="bg1"/>
        </a:solidFill>
        <a:ln>
          <a:noFill/>
        </a:ln>
        <a:effectLst/>
      </c:spPr>
    </c:plotArea>
    <c:legend>
      <c:legendPos val="b"/>
      <c:layout>
        <c:manualLayout>
          <c:xMode val="edge"/>
          <c:yMode val="edge"/>
          <c:x val="0.3941420213336056"/>
          <c:y val="0.90690789454365428"/>
          <c:w val="0.26297806452577482"/>
          <c:h val="8.87808145588215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en-US" sz="1400"/>
              <a:t>Scotland</a:t>
            </a:r>
          </a:p>
        </c:rich>
      </c:tx>
      <c:layout>
        <c:manualLayout>
          <c:xMode val="edge"/>
          <c:yMode val="edge"/>
          <c:x val="0.37291561786755983"/>
          <c:y val="2.094897693145344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3.9672008388452883E-2"/>
          <c:y val="0.14036523215151506"/>
          <c:w val="0.82596579241683088"/>
          <c:h val="0.70174001049000123"/>
        </c:manualLayout>
      </c:layout>
      <c:barChart>
        <c:barDir val="col"/>
        <c:grouping val="percentStacked"/>
        <c:varyColors val="0"/>
        <c:ser>
          <c:idx val="0"/>
          <c:order val="0"/>
          <c:tx>
            <c:strRef>
              <c:f>'2. Client Demographics'!$U$97:$V$97</c:f>
              <c:strCache>
                <c:ptCount val="1"/>
                <c:pt idx="0">
                  <c:v>Male</c:v>
                </c:pt>
              </c:strCache>
            </c:strRef>
          </c:tx>
          <c:spPr>
            <a:solidFill>
              <a:schemeClr val="accent1">
                <a:shade val="76000"/>
              </a:schemeClr>
            </a:solidFill>
            <a:ln>
              <a:noFill/>
            </a:ln>
            <a:effectLst/>
          </c:spPr>
          <c:invertIfNegative val="0"/>
          <c:cat>
            <c:strRef>
              <c:extLst>
                <c:ext xmlns:c15="http://schemas.microsoft.com/office/drawing/2012/chart" uri="{02D57815-91ED-43cb-92C2-25804820EDAC}">
                  <c15:fullRef>
                    <c15:sqref>'2. Client Demographics'!$P$99:$P$103</c15:sqref>
                  </c15:fullRef>
                </c:ext>
              </c:extLst>
              <c:f>'2. Client Demographics'!$P$99:$P$102</c:f>
              <c:strCache>
                <c:ptCount val="4"/>
                <c:pt idx="0">
                  <c:v>Option 1</c:v>
                </c:pt>
                <c:pt idx="1">
                  <c:v>Option 2</c:v>
                </c:pt>
                <c:pt idx="2">
                  <c:v>Option 3</c:v>
                </c:pt>
                <c:pt idx="3">
                  <c:v>Option 4</c:v>
                </c:pt>
              </c:strCache>
            </c:strRef>
          </c:cat>
          <c:val>
            <c:numRef>
              <c:extLst>
                <c:ext xmlns:c15="http://schemas.microsoft.com/office/drawing/2012/chart" uri="{02D57815-91ED-43cb-92C2-25804820EDAC}">
                  <c15:fullRef>
                    <c15:sqref>'2. Client Demographics'!$V$99:$V$103</c15:sqref>
                  </c15:fullRef>
                </c:ext>
              </c:extLst>
              <c:f>'2. Client Demographics'!$V$99:$V$102</c:f>
              <c:numCache>
                <c:formatCode>0%</c:formatCode>
                <c:ptCount val="4"/>
                <c:pt idx="0">
                  <c:v>8.4261673382318089E-2</c:v>
                </c:pt>
                <c:pt idx="1">
                  <c:v>6.7136762265939801E-2</c:v>
                </c:pt>
                <c:pt idx="2">
                  <c:v>0.80350794027020622</c:v>
                </c:pt>
                <c:pt idx="3">
                  <c:v>4.5063996207632143E-2</c:v>
                </c:pt>
              </c:numCache>
            </c:numRef>
          </c:val>
          <c:extLst>
            <c:ext xmlns:c16="http://schemas.microsoft.com/office/drawing/2014/chart" uri="{C3380CC4-5D6E-409C-BE32-E72D297353CC}">
              <c16:uniqueId val="{00000000-F739-411B-9ED2-A8893AA1F804}"/>
            </c:ext>
          </c:extLst>
        </c:ser>
        <c:ser>
          <c:idx val="1"/>
          <c:order val="1"/>
          <c:tx>
            <c:strRef>
              <c:f>'2. Client Demographics'!$W$97:$X$97</c:f>
              <c:strCache>
                <c:ptCount val="1"/>
                <c:pt idx="0">
                  <c:v>Female</c:v>
                </c:pt>
              </c:strCache>
            </c:strRef>
          </c:tx>
          <c:spPr>
            <a:solidFill>
              <a:schemeClr val="accent1">
                <a:tint val="77000"/>
              </a:schemeClr>
            </a:solidFill>
            <a:ln>
              <a:noFill/>
            </a:ln>
            <a:effectLst/>
          </c:spPr>
          <c:invertIfNegative val="0"/>
          <c:cat>
            <c:strRef>
              <c:extLst>
                <c:ext xmlns:c15="http://schemas.microsoft.com/office/drawing/2012/chart" uri="{02D57815-91ED-43cb-92C2-25804820EDAC}">
                  <c15:fullRef>
                    <c15:sqref>'2. Client Demographics'!$P$99:$P$103</c15:sqref>
                  </c15:fullRef>
                </c:ext>
              </c:extLst>
              <c:f>'2. Client Demographics'!$P$99:$P$102</c:f>
              <c:strCache>
                <c:ptCount val="4"/>
                <c:pt idx="0">
                  <c:v>Option 1</c:v>
                </c:pt>
                <c:pt idx="1">
                  <c:v>Option 2</c:v>
                </c:pt>
                <c:pt idx="2">
                  <c:v>Option 3</c:v>
                </c:pt>
                <c:pt idx="3">
                  <c:v>Option 4</c:v>
                </c:pt>
              </c:strCache>
            </c:strRef>
          </c:cat>
          <c:val>
            <c:numRef>
              <c:extLst>
                <c:ext xmlns:c15="http://schemas.microsoft.com/office/drawing/2012/chart" uri="{02D57815-91ED-43cb-92C2-25804820EDAC}">
                  <c15:fullRef>
                    <c15:sqref>'2. Client Demographics'!$X$99:$X$103</c15:sqref>
                  </c15:fullRef>
                </c:ext>
              </c:extLst>
              <c:f>'2. Client Demographics'!$X$99:$X$102</c:f>
              <c:numCache>
                <c:formatCode>0%</c:formatCode>
                <c:ptCount val="4"/>
                <c:pt idx="0">
                  <c:v>6.3412774835499924E-2</c:v>
                </c:pt>
                <c:pt idx="1">
                  <c:v>4.8627828598940777E-2</c:v>
                </c:pt>
                <c:pt idx="2">
                  <c:v>0.84837907238003529</c:v>
                </c:pt>
                <c:pt idx="3">
                  <c:v>3.9580324185523992E-2</c:v>
                </c:pt>
              </c:numCache>
            </c:numRef>
          </c:val>
          <c:extLst>
            <c:ext xmlns:c16="http://schemas.microsoft.com/office/drawing/2014/chart" uri="{C3380CC4-5D6E-409C-BE32-E72D297353CC}">
              <c16:uniqueId val="{00000001-F739-411B-9ED2-A8893AA1F804}"/>
            </c:ext>
          </c:extLst>
        </c:ser>
        <c:dLbls>
          <c:showLegendKey val="0"/>
          <c:showVal val="0"/>
          <c:showCatName val="0"/>
          <c:showSerName val="0"/>
          <c:showPercent val="0"/>
          <c:showBubbleSize val="0"/>
        </c:dLbls>
        <c:gapWidth val="31"/>
        <c:overlap val="100"/>
        <c:axId val="84435328"/>
        <c:axId val="84433152"/>
      </c:barChart>
      <c:valAx>
        <c:axId val="84433152"/>
        <c:scaling>
          <c:orientation val="minMax"/>
        </c:scaling>
        <c:delete val="0"/>
        <c:axPos val="r"/>
        <c:majorGridlines>
          <c:spPr>
            <a:ln w="22225" cap="flat" cmpd="sng" algn="ctr">
              <a:solidFill>
                <a:schemeClr val="bg1">
                  <a:lumMod val="7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GB"/>
                  <a:t>% of SDS</a:t>
                </a:r>
                <a:r>
                  <a:rPr lang="en-GB" baseline="0"/>
                  <a:t> clients</a:t>
                </a:r>
                <a:endParaRPr lang="en-GB"/>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4435328"/>
        <c:crosses val="max"/>
        <c:crossBetween val="between"/>
      </c:valAx>
      <c:catAx>
        <c:axId val="84435328"/>
        <c:scaling>
          <c:orientation val="minMax"/>
        </c:scaling>
        <c:delete val="0"/>
        <c:axPos val="b"/>
        <c:numFmt formatCode="General" sourceLinked="0"/>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4433152"/>
        <c:crosses val="autoZero"/>
        <c:auto val="1"/>
        <c:lblAlgn val="ctr"/>
        <c:lblOffset val="100"/>
        <c:noMultiLvlLbl val="0"/>
      </c:cat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'2. Client Demographics'!$G$121</c:f>
          <c:strCache>
            <c:ptCount val="1"/>
            <c:pt idx="0">
              <c:v>Aberdeen City</c:v>
            </c:pt>
          </c:strCache>
        </c:strRef>
      </c:tx>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barChart>
        <c:barDir val="col"/>
        <c:grouping val="percentStacked"/>
        <c:varyColors val="0"/>
        <c:ser>
          <c:idx val="2"/>
          <c:order val="0"/>
          <c:tx>
            <c:strRef>
              <c:f>'2. Client Demographics'!$Q$132:$R$132</c:f>
              <c:strCache>
                <c:ptCount val="1"/>
                <c:pt idx="0">
                  <c:v>Option 1</c:v>
                </c:pt>
              </c:strCache>
            </c:strRef>
          </c:tx>
          <c:spPr>
            <a:solidFill>
              <a:schemeClr val="accent1"/>
            </a:solidFill>
            <a:ln>
              <a:noFill/>
            </a:ln>
            <a:effectLst/>
          </c:spPr>
          <c:invertIfNegative val="0"/>
          <c:cat>
            <c:numRef>
              <c:f>'2. Client Demographics'!$P$134:$P$138</c:f>
              <c:numCache>
                <c:formatCode>General</c:formatCode>
                <c:ptCount val="5"/>
                <c:pt idx="0">
                  <c:v>1</c:v>
                </c:pt>
                <c:pt idx="1">
                  <c:v>2</c:v>
                </c:pt>
                <c:pt idx="2">
                  <c:v>3</c:v>
                </c:pt>
                <c:pt idx="3">
                  <c:v>4</c:v>
                </c:pt>
                <c:pt idx="4">
                  <c:v>5</c:v>
                </c:pt>
              </c:numCache>
            </c:numRef>
          </c:cat>
          <c:val>
            <c:numRef>
              <c:f>'2. Client Demographics'!$R$134:$R$138</c:f>
              <c:numCache>
                <c:formatCode>0%</c:formatCode>
                <c:ptCount val="5"/>
                <c:pt idx="0">
                  <c:v>0.9</c:v>
                </c:pt>
                <c:pt idx="1">
                  <c:v>0.89873417721518989</c:v>
                </c:pt>
                <c:pt idx="2">
                  <c:v>0.8970588235294118</c:v>
                </c:pt>
                <c:pt idx="3">
                  <c:v>0.92307692307692313</c:v>
                </c:pt>
                <c:pt idx="4">
                  <c:v>0.94805194805194803</c:v>
                </c:pt>
              </c:numCache>
            </c:numRef>
          </c:val>
          <c:extLst>
            <c:ext xmlns:c16="http://schemas.microsoft.com/office/drawing/2014/chart" uri="{C3380CC4-5D6E-409C-BE32-E72D297353CC}">
              <c16:uniqueId val="{00000000-7420-4E4B-89B1-43E7FC0F2D4F}"/>
            </c:ext>
          </c:extLst>
        </c:ser>
        <c:ser>
          <c:idx val="3"/>
          <c:order val="1"/>
          <c:tx>
            <c:strRef>
              <c:f>'2. Client Demographics'!$S$132:$T$132</c:f>
              <c:strCache>
                <c:ptCount val="1"/>
                <c:pt idx="0">
                  <c:v>Option 2</c:v>
                </c:pt>
              </c:strCache>
            </c:strRef>
          </c:tx>
          <c:spPr>
            <a:solidFill>
              <a:schemeClr val="accent1">
                <a:tint val="77000"/>
              </a:schemeClr>
            </a:solidFill>
            <a:ln>
              <a:noFill/>
            </a:ln>
            <a:effectLst/>
          </c:spPr>
          <c:invertIfNegative val="0"/>
          <c:cat>
            <c:numRef>
              <c:f>'2. Client Demographics'!$P$134:$P$138</c:f>
              <c:numCache>
                <c:formatCode>General</c:formatCode>
                <c:ptCount val="5"/>
                <c:pt idx="0">
                  <c:v>1</c:v>
                </c:pt>
                <c:pt idx="1">
                  <c:v>2</c:v>
                </c:pt>
                <c:pt idx="2">
                  <c:v>3</c:v>
                </c:pt>
                <c:pt idx="3">
                  <c:v>4</c:v>
                </c:pt>
                <c:pt idx="4">
                  <c:v>5</c:v>
                </c:pt>
              </c:numCache>
            </c:numRef>
          </c:cat>
          <c:val>
            <c:numRef>
              <c:f>'2. Client Demographics'!$T$134:$T$138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7420-4E4B-89B1-43E7FC0F2D4F}"/>
            </c:ext>
          </c:extLst>
        </c:ser>
        <c:ser>
          <c:idx val="4"/>
          <c:order val="2"/>
          <c:tx>
            <c:strRef>
              <c:f>'2. Client Demographics'!$U$132:$V$132</c:f>
              <c:strCache>
                <c:ptCount val="1"/>
                <c:pt idx="0">
                  <c:v>Option 3</c:v>
                </c:pt>
              </c:strCache>
            </c:strRef>
          </c:tx>
          <c:spPr>
            <a:solidFill>
              <a:schemeClr val="accent1">
                <a:tint val="54000"/>
              </a:schemeClr>
            </a:solidFill>
            <a:ln>
              <a:noFill/>
            </a:ln>
            <a:effectLst/>
          </c:spPr>
          <c:invertIfNegative val="0"/>
          <c:cat>
            <c:numRef>
              <c:f>'2. Client Demographics'!$P$134:$P$138</c:f>
              <c:numCache>
                <c:formatCode>General</c:formatCode>
                <c:ptCount val="5"/>
                <c:pt idx="0">
                  <c:v>1</c:v>
                </c:pt>
                <c:pt idx="1">
                  <c:v>2</c:v>
                </c:pt>
                <c:pt idx="2">
                  <c:v>3</c:v>
                </c:pt>
                <c:pt idx="3">
                  <c:v>4</c:v>
                </c:pt>
                <c:pt idx="4">
                  <c:v>5</c:v>
                </c:pt>
              </c:numCache>
            </c:numRef>
          </c:cat>
          <c:val>
            <c:numRef>
              <c:f>'2. Client Demographics'!$V$134:$V$138</c:f>
              <c:numCache>
                <c:formatCode>0%</c:formatCode>
                <c:ptCount val="5"/>
                <c:pt idx="0">
                  <c:v>0</c:v>
                </c:pt>
                <c:pt idx="1">
                  <c:v>6.3291139240506333E-2</c:v>
                </c:pt>
                <c:pt idx="2">
                  <c:v>0</c:v>
                </c:pt>
                <c:pt idx="3">
                  <c:v>0</c:v>
                </c:pt>
                <c:pt idx="4">
                  <c:v>0</c:v>
                </c:pt>
              </c:numCache>
            </c:numRef>
          </c:val>
          <c:extLst>
            <c:ext xmlns:c16="http://schemas.microsoft.com/office/drawing/2014/chart" uri="{C3380CC4-5D6E-409C-BE32-E72D297353CC}">
              <c16:uniqueId val="{00000002-7420-4E4B-89B1-43E7FC0F2D4F}"/>
            </c:ext>
          </c:extLst>
        </c:ser>
        <c:ser>
          <c:idx val="0"/>
          <c:order val="3"/>
          <c:tx>
            <c:strRef>
              <c:f>'2. Client Demographics'!$W$132:$X$132</c:f>
              <c:strCache>
                <c:ptCount val="1"/>
                <c:pt idx="0">
                  <c:v>Option 4</c:v>
                </c:pt>
              </c:strCache>
            </c:strRef>
          </c:tx>
          <c:spPr>
            <a:solidFill>
              <a:schemeClr val="accent1">
                <a:shade val="53000"/>
              </a:schemeClr>
            </a:solidFill>
            <a:ln>
              <a:noFill/>
            </a:ln>
            <a:effectLst/>
          </c:spPr>
          <c:invertIfNegative val="0"/>
          <c:cat>
            <c:numRef>
              <c:f>'2. Client Demographics'!$P$134:$P$138</c:f>
              <c:numCache>
                <c:formatCode>General</c:formatCode>
                <c:ptCount val="5"/>
                <c:pt idx="0">
                  <c:v>1</c:v>
                </c:pt>
                <c:pt idx="1">
                  <c:v>2</c:v>
                </c:pt>
                <c:pt idx="2">
                  <c:v>3</c:v>
                </c:pt>
                <c:pt idx="3">
                  <c:v>4</c:v>
                </c:pt>
                <c:pt idx="4">
                  <c:v>5</c:v>
                </c:pt>
              </c:numCache>
            </c:numRef>
          </c:cat>
          <c:val>
            <c:numRef>
              <c:f>'2. Client Demographics'!$X$134:$X$138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7420-4E4B-89B1-43E7FC0F2D4F}"/>
            </c:ext>
          </c:extLst>
        </c:ser>
        <c:dLbls>
          <c:showLegendKey val="0"/>
          <c:showVal val="0"/>
          <c:showCatName val="0"/>
          <c:showSerName val="0"/>
          <c:showPercent val="0"/>
          <c:showBubbleSize val="0"/>
        </c:dLbls>
        <c:gapWidth val="150"/>
        <c:overlap val="100"/>
        <c:axId val="84474496"/>
        <c:axId val="84488960"/>
      </c:barChart>
      <c:catAx>
        <c:axId val="84474496"/>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GB"/>
                  <a:t>Deprivation Score - 1 (most deprived), 5 (least deprived)</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4488960"/>
        <c:crosses val="autoZero"/>
        <c:auto val="1"/>
        <c:lblAlgn val="ctr"/>
        <c:lblOffset val="100"/>
        <c:noMultiLvlLbl val="0"/>
      </c:catAx>
      <c:valAx>
        <c:axId val="84488960"/>
        <c:scaling>
          <c:orientation val="minMax"/>
        </c:scaling>
        <c:delete val="0"/>
        <c:axPos val="l"/>
        <c:majorGridlines>
          <c:spPr>
            <a:ln w="3175" cap="flat" cmpd="sng" algn="ctr">
              <a:solidFill>
                <a:schemeClr val="bg1">
                  <a:lumMod val="85000"/>
                </a:schemeClr>
              </a:solidFill>
              <a:prstDash val="dash"/>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GB"/>
                  <a:t>% of SCS clients</a:t>
                </a:r>
              </a:p>
            </c:rich>
          </c:tx>
          <c:layout>
            <c:manualLayout>
              <c:xMode val="edge"/>
              <c:yMode val="edge"/>
              <c:x val="1.4718613715198302E-2"/>
              <c:y val="0.3450739088956266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4474496"/>
        <c:crosses val="autoZero"/>
        <c:crossBetween val="between"/>
      </c:valAx>
      <c:spPr>
        <a:solidFill>
          <a:schemeClr val="bg1"/>
        </a:solidFill>
        <a:ln>
          <a:noFill/>
        </a:ln>
        <a:effectLst/>
      </c:spPr>
    </c:plotArea>
    <c:legend>
      <c:legendPos val="r"/>
      <c:layout>
        <c:manualLayout>
          <c:xMode val="edge"/>
          <c:yMode val="edge"/>
          <c:x val="0.90127956648209806"/>
          <c:y val="0.34980605515999225"/>
          <c:w val="8.563722132661454E-2"/>
          <c:h val="0.278829622938399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en-US"/>
              <a:t>Scotland</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barChart>
        <c:barDir val="col"/>
        <c:grouping val="percentStacked"/>
        <c:varyColors val="0"/>
        <c:ser>
          <c:idx val="2"/>
          <c:order val="0"/>
          <c:tx>
            <c:strRef>
              <c:f>'2. Client Demographics'!$Q$150:$R$150</c:f>
              <c:strCache>
                <c:ptCount val="1"/>
                <c:pt idx="0">
                  <c:v>Option 1</c:v>
                </c:pt>
              </c:strCache>
            </c:strRef>
          </c:tx>
          <c:spPr>
            <a:solidFill>
              <a:schemeClr val="accent1"/>
            </a:solidFill>
            <a:ln>
              <a:noFill/>
            </a:ln>
            <a:effectLst/>
          </c:spPr>
          <c:invertIfNegative val="0"/>
          <c:cat>
            <c:numRef>
              <c:f>'2. Client Demographics'!$P$152:$P$156</c:f>
              <c:numCache>
                <c:formatCode>General</c:formatCode>
                <c:ptCount val="5"/>
                <c:pt idx="0">
                  <c:v>1</c:v>
                </c:pt>
                <c:pt idx="1">
                  <c:v>2</c:v>
                </c:pt>
                <c:pt idx="2">
                  <c:v>3</c:v>
                </c:pt>
                <c:pt idx="3">
                  <c:v>4</c:v>
                </c:pt>
                <c:pt idx="4">
                  <c:v>5</c:v>
                </c:pt>
              </c:numCache>
            </c:numRef>
          </c:cat>
          <c:val>
            <c:numRef>
              <c:f>'2. Client Demographics'!$R$152:$R$156</c:f>
              <c:numCache>
                <c:formatCode>0%</c:formatCode>
                <c:ptCount val="5"/>
                <c:pt idx="0">
                  <c:v>4.6869860760881482E-2</c:v>
                </c:pt>
                <c:pt idx="1">
                  <c:v>5.49847992452039E-2</c:v>
                </c:pt>
                <c:pt idx="2">
                  <c:v>7.4628455760933257E-2</c:v>
                </c:pt>
                <c:pt idx="3">
                  <c:v>8.3398488402397705E-2</c:v>
                </c:pt>
                <c:pt idx="4">
                  <c:v>0.12035164835164835</c:v>
                </c:pt>
              </c:numCache>
            </c:numRef>
          </c:val>
          <c:extLst>
            <c:ext xmlns:c16="http://schemas.microsoft.com/office/drawing/2014/chart" uri="{C3380CC4-5D6E-409C-BE32-E72D297353CC}">
              <c16:uniqueId val="{00000000-5A75-4015-8441-BF7941163BB9}"/>
            </c:ext>
          </c:extLst>
        </c:ser>
        <c:ser>
          <c:idx val="3"/>
          <c:order val="1"/>
          <c:tx>
            <c:strRef>
              <c:f>'2. Client Demographics'!$S$150:$T$150</c:f>
              <c:strCache>
                <c:ptCount val="1"/>
                <c:pt idx="0">
                  <c:v>Option 2</c:v>
                </c:pt>
              </c:strCache>
            </c:strRef>
          </c:tx>
          <c:spPr>
            <a:solidFill>
              <a:schemeClr val="accent1">
                <a:tint val="77000"/>
              </a:schemeClr>
            </a:solidFill>
            <a:ln>
              <a:noFill/>
            </a:ln>
            <a:effectLst/>
          </c:spPr>
          <c:invertIfNegative val="0"/>
          <c:cat>
            <c:numRef>
              <c:f>'2. Client Demographics'!$P$152:$P$156</c:f>
              <c:numCache>
                <c:formatCode>General</c:formatCode>
                <c:ptCount val="5"/>
                <c:pt idx="0">
                  <c:v>1</c:v>
                </c:pt>
                <c:pt idx="1">
                  <c:v>2</c:v>
                </c:pt>
                <c:pt idx="2">
                  <c:v>3</c:v>
                </c:pt>
                <c:pt idx="3">
                  <c:v>4</c:v>
                </c:pt>
                <c:pt idx="4">
                  <c:v>5</c:v>
                </c:pt>
              </c:numCache>
            </c:numRef>
          </c:cat>
          <c:val>
            <c:numRef>
              <c:f>'2. Client Demographics'!$T$152:$T$156</c:f>
              <c:numCache>
                <c:formatCode>0%</c:formatCode>
                <c:ptCount val="5"/>
                <c:pt idx="0">
                  <c:v>9.1327705295471989E-2</c:v>
                </c:pt>
                <c:pt idx="1">
                  <c:v>6.122235035118985E-2</c:v>
                </c:pt>
                <c:pt idx="2">
                  <c:v>4.1229425238374258E-2</c:v>
                </c:pt>
                <c:pt idx="3">
                  <c:v>3.6682303883242118E-2</c:v>
                </c:pt>
                <c:pt idx="4">
                  <c:v>4.2813186813186813E-2</c:v>
                </c:pt>
              </c:numCache>
            </c:numRef>
          </c:val>
          <c:extLst>
            <c:ext xmlns:c16="http://schemas.microsoft.com/office/drawing/2014/chart" uri="{C3380CC4-5D6E-409C-BE32-E72D297353CC}">
              <c16:uniqueId val="{00000001-5A75-4015-8441-BF7941163BB9}"/>
            </c:ext>
          </c:extLst>
        </c:ser>
        <c:ser>
          <c:idx val="4"/>
          <c:order val="2"/>
          <c:tx>
            <c:strRef>
              <c:f>'2. Client Demographics'!$U$150:$V$150</c:f>
              <c:strCache>
                <c:ptCount val="1"/>
                <c:pt idx="0">
                  <c:v>Option 3</c:v>
                </c:pt>
              </c:strCache>
            </c:strRef>
          </c:tx>
          <c:spPr>
            <a:solidFill>
              <a:schemeClr val="accent1">
                <a:tint val="54000"/>
              </a:schemeClr>
            </a:solidFill>
            <a:ln>
              <a:noFill/>
            </a:ln>
            <a:effectLst/>
          </c:spPr>
          <c:invertIfNegative val="0"/>
          <c:cat>
            <c:numRef>
              <c:f>'2. Client Demographics'!$P$152:$P$156</c:f>
              <c:numCache>
                <c:formatCode>General</c:formatCode>
                <c:ptCount val="5"/>
                <c:pt idx="0">
                  <c:v>1</c:v>
                </c:pt>
                <c:pt idx="1">
                  <c:v>2</c:v>
                </c:pt>
                <c:pt idx="2">
                  <c:v>3</c:v>
                </c:pt>
                <c:pt idx="3">
                  <c:v>4</c:v>
                </c:pt>
                <c:pt idx="4">
                  <c:v>5</c:v>
                </c:pt>
              </c:numCache>
            </c:numRef>
          </c:cat>
          <c:val>
            <c:numRef>
              <c:f>'2. Client Demographics'!$V$152:$V$156</c:f>
              <c:numCache>
                <c:formatCode>0%</c:formatCode>
                <c:ptCount val="5"/>
                <c:pt idx="0">
                  <c:v>0.83548952965683587</c:v>
                </c:pt>
                <c:pt idx="1">
                  <c:v>0.85029877345633709</c:v>
                </c:pt>
                <c:pt idx="2">
                  <c:v>0.84126138603313272</c:v>
                </c:pt>
                <c:pt idx="3">
                  <c:v>0.82714360177221791</c:v>
                </c:pt>
                <c:pt idx="4">
                  <c:v>0.77336263736263733</c:v>
                </c:pt>
              </c:numCache>
            </c:numRef>
          </c:val>
          <c:extLst>
            <c:ext xmlns:c16="http://schemas.microsoft.com/office/drawing/2014/chart" uri="{C3380CC4-5D6E-409C-BE32-E72D297353CC}">
              <c16:uniqueId val="{00000002-5A75-4015-8441-BF7941163BB9}"/>
            </c:ext>
          </c:extLst>
        </c:ser>
        <c:ser>
          <c:idx val="0"/>
          <c:order val="3"/>
          <c:tx>
            <c:strRef>
              <c:f>'2. Client Demographics'!$W$150:$X$150</c:f>
              <c:strCache>
                <c:ptCount val="1"/>
                <c:pt idx="0">
                  <c:v>Option 4</c:v>
                </c:pt>
              </c:strCache>
            </c:strRef>
          </c:tx>
          <c:spPr>
            <a:solidFill>
              <a:schemeClr val="accent1">
                <a:shade val="53000"/>
              </a:schemeClr>
            </a:solidFill>
            <a:ln>
              <a:noFill/>
            </a:ln>
            <a:effectLst/>
          </c:spPr>
          <c:invertIfNegative val="0"/>
          <c:cat>
            <c:numRef>
              <c:f>'2. Client Demographics'!$P$152:$P$156</c:f>
              <c:numCache>
                <c:formatCode>General</c:formatCode>
                <c:ptCount val="5"/>
                <c:pt idx="0">
                  <c:v>1</c:v>
                </c:pt>
                <c:pt idx="1">
                  <c:v>2</c:v>
                </c:pt>
                <c:pt idx="2">
                  <c:v>3</c:v>
                </c:pt>
                <c:pt idx="3">
                  <c:v>4</c:v>
                </c:pt>
                <c:pt idx="4">
                  <c:v>5</c:v>
                </c:pt>
              </c:numCache>
            </c:numRef>
          </c:cat>
          <c:val>
            <c:numRef>
              <c:f>'2. Client Demographics'!$X$152:$X$156</c:f>
              <c:numCache>
                <c:formatCode>0%</c:formatCode>
                <c:ptCount val="5"/>
                <c:pt idx="0">
                  <c:v>2.6312904286810657E-2</c:v>
                </c:pt>
                <c:pt idx="1">
                  <c:v>3.3441660551420484E-2</c:v>
                </c:pt>
                <c:pt idx="2">
                  <c:v>4.2880732967559794E-2</c:v>
                </c:pt>
                <c:pt idx="3">
                  <c:v>5.2775605942142298E-2</c:v>
                </c:pt>
                <c:pt idx="4">
                  <c:v>6.3472527472527476E-2</c:v>
                </c:pt>
              </c:numCache>
            </c:numRef>
          </c:val>
          <c:extLst>
            <c:ext xmlns:c16="http://schemas.microsoft.com/office/drawing/2014/chart" uri="{C3380CC4-5D6E-409C-BE32-E72D297353CC}">
              <c16:uniqueId val="{00000003-5A75-4015-8441-BF7941163BB9}"/>
            </c:ext>
          </c:extLst>
        </c:ser>
        <c:dLbls>
          <c:showLegendKey val="0"/>
          <c:showVal val="0"/>
          <c:showCatName val="0"/>
          <c:showSerName val="0"/>
          <c:showPercent val="0"/>
          <c:showBubbleSize val="0"/>
        </c:dLbls>
        <c:gapWidth val="150"/>
        <c:overlap val="100"/>
        <c:axId val="84525824"/>
        <c:axId val="84527744"/>
      </c:barChart>
      <c:catAx>
        <c:axId val="8452582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GB"/>
                  <a:t>Deprivation Score - 1 (most deprived), 5 (least deprived)</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4527744"/>
        <c:crosses val="autoZero"/>
        <c:auto val="1"/>
        <c:lblAlgn val="ctr"/>
        <c:lblOffset val="100"/>
        <c:noMultiLvlLbl val="0"/>
      </c:catAx>
      <c:valAx>
        <c:axId val="84527744"/>
        <c:scaling>
          <c:orientation val="minMax"/>
        </c:scaling>
        <c:delete val="0"/>
        <c:axPos val="l"/>
        <c:majorGridlines>
          <c:spPr>
            <a:ln w="3175" cap="flat" cmpd="sng" algn="ctr">
              <a:solidFill>
                <a:schemeClr val="bg1">
                  <a:lumMod val="85000"/>
                </a:schemeClr>
              </a:solidFill>
              <a:prstDash val="dash"/>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GB"/>
                  <a:t>% of SCS clients</a:t>
                </a:r>
              </a:p>
            </c:rich>
          </c:tx>
          <c:layout>
            <c:manualLayout>
              <c:xMode val="edge"/>
              <c:yMode val="edge"/>
              <c:x val="9.812409143465534E-3"/>
              <c:y val="0.3450741076875912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84525824"/>
        <c:crosses val="autoZero"/>
        <c:crossBetween val="between"/>
      </c:valAx>
      <c:spPr>
        <a:solidFill>
          <a:schemeClr val="bg1"/>
        </a:solidFill>
        <a:ln>
          <a:noFill/>
        </a:ln>
        <a:effectLst/>
      </c:spPr>
    </c:plotArea>
    <c:legend>
      <c:legendPos val="r"/>
      <c:layout>
        <c:manualLayout>
          <c:xMode val="edge"/>
          <c:yMode val="edge"/>
          <c:x val="0.90127956648209806"/>
          <c:y val="0.34980605515999225"/>
          <c:w val="8.563722132661454E-2"/>
          <c:h val="0.2788293690361389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0"/>
          <c:order val="0"/>
          <c:tx>
            <c:strRef>
              <c:f>'2. Client Demographics'!$S$176:$T$176</c:f>
              <c:strCache>
                <c:ptCount val="1"/>
                <c:pt idx="0">
                  <c:v>Scotland</c:v>
                </c:pt>
              </c:strCache>
            </c:strRef>
          </c:tx>
          <c:spPr>
            <a:solidFill>
              <a:schemeClr val="accent1">
                <a:shade val="76000"/>
              </a:schemeClr>
            </a:solidFill>
            <a:ln>
              <a:noFill/>
            </a:ln>
            <a:effectLst/>
          </c:spPr>
          <c:invertIfNegative val="0"/>
          <c:cat>
            <c:strRef>
              <c:f>'2. Client Demographics'!$P$178:$P$180</c:f>
              <c:strCache>
                <c:ptCount val="3"/>
                <c:pt idx="0">
                  <c:v>White</c:v>
                </c:pt>
                <c:pt idx="1">
                  <c:v>Other</c:v>
                </c:pt>
                <c:pt idx="2">
                  <c:v>Unknown</c:v>
                </c:pt>
              </c:strCache>
            </c:strRef>
          </c:cat>
          <c:val>
            <c:numRef>
              <c:f>'2. Client Demographics'!$T$178:$T$180</c:f>
              <c:numCache>
                <c:formatCode>0%</c:formatCode>
                <c:ptCount val="3"/>
                <c:pt idx="0">
                  <c:v>0.76029855030859772</c:v>
                </c:pt>
                <c:pt idx="1">
                  <c:v>2.0130615760011482E-2</c:v>
                </c:pt>
                <c:pt idx="2">
                  <c:v>0.21957083393139085</c:v>
                </c:pt>
              </c:numCache>
            </c:numRef>
          </c:val>
          <c:extLst>
            <c:ext xmlns:c16="http://schemas.microsoft.com/office/drawing/2014/chart" uri="{C3380CC4-5D6E-409C-BE32-E72D297353CC}">
              <c16:uniqueId val="{00000000-63AE-4F83-9B1A-211419E45696}"/>
            </c:ext>
          </c:extLst>
        </c:ser>
        <c:ser>
          <c:idx val="1"/>
          <c:order val="1"/>
          <c:tx>
            <c:strRef>
              <c:f>'2. Client Demographics'!$Q$176:$R$176</c:f>
              <c:strCache>
                <c:ptCount val="1"/>
                <c:pt idx="0">
                  <c:v>Midlothian</c:v>
                </c:pt>
              </c:strCache>
            </c:strRef>
          </c:tx>
          <c:spPr>
            <a:solidFill>
              <a:schemeClr val="accent1">
                <a:tint val="77000"/>
              </a:schemeClr>
            </a:solidFill>
            <a:ln>
              <a:noFill/>
            </a:ln>
            <a:effectLst/>
          </c:spPr>
          <c:invertIfNegative val="0"/>
          <c:cat>
            <c:strRef>
              <c:f>'2. Client Demographics'!$P$178:$P$180</c:f>
              <c:strCache>
                <c:ptCount val="3"/>
                <c:pt idx="0">
                  <c:v>White</c:v>
                </c:pt>
                <c:pt idx="1">
                  <c:v>Other</c:v>
                </c:pt>
                <c:pt idx="2">
                  <c:v>Unknown</c:v>
                </c:pt>
              </c:strCache>
            </c:strRef>
          </c:cat>
          <c:val>
            <c:numRef>
              <c:f>'2. Client Demographics'!$R$178:$R$180</c:f>
              <c:numCache>
                <c:formatCode>0%</c:formatCode>
                <c:ptCount val="3"/>
                <c:pt idx="0">
                  <c:v>0.77205240174672485</c:v>
                </c:pt>
                <c:pt idx="1">
                  <c:v>4.8034934497816597E-3</c:v>
                </c:pt>
                <c:pt idx="2">
                  <c:v>0.22314410480349345</c:v>
                </c:pt>
              </c:numCache>
            </c:numRef>
          </c:val>
          <c:extLst>
            <c:ext xmlns:c16="http://schemas.microsoft.com/office/drawing/2014/chart" uri="{C3380CC4-5D6E-409C-BE32-E72D297353CC}">
              <c16:uniqueId val="{00000001-63AE-4F83-9B1A-211419E45696}"/>
            </c:ext>
          </c:extLst>
        </c:ser>
        <c:dLbls>
          <c:showLegendKey val="0"/>
          <c:showVal val="0"/>
          <c:showCatName val="0"/>
          <c:showSerName val="0"/>
          <c:showPercent val="0"/>
          <c:showBubbleSize val="0"/>
        </c:dLbls>
        <c:gapWidth val="44"/>
        <c:axId val="85607168"/>
        <c:axId val="85608704"/>
      </c:barChart>
      <c:catAx>
        <c:axId val="8560716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Arial" pitchFamily="34" charset="0"/>
                <a:ea typeface="+mn-ea"/>
                <a:cs typeface="Arial" pitchFamily="34" charset="0"/>
              </a:defRPr>
            </a:pPr>
            <a:endParaRPr lang="en-US"/>
          </a:p>
        </c:txPr>
        <c:crossAx val="85608704"/>
        <c:crosses val="autoZero"/>
        <c:auto val="1"/>
        <c:lblAlgn val="ctr"/>
        <c:lblOffset val="100"/>
        <c:noMultiLvlLbl val="0"/>
      </c:catAx>
      <c:valAx>
        <c:axId val="85608704"/>
        <c:scaling>
          <c:orientation val="minMax"/>
        </c:scaling>
        <c:delete val="0"/>
        <c:axPos val="l"/>
        <c:majorGridlines>
          <c:spPr>
            <a:ln w="22225" cap="flat" cmpd="sng" algn="ctr">
              <a:solidFill>
                <a:schemeClr val="bg1">
                  <a:lumMod val="8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GB"/>
                  <a:t>% of SDS clients</a:t>
                </a:r>
              </a:p>
            </c:rich>
          </c:tx>
          <c:layout>
            <c:manualLayout>
              <c:xMode val="edge"/>
              <c:yMode val="edge"/>
              <c:x val="7.1729964359526959E-3"/>
              <c:y val="0.2748618015101372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Arial" pitchFamily="34" charset="0"/>
                <a:ea typeface="+mn-ea"/>
                <a:cs typeface="Arial" pitchFamily="34" charset="0"/>
              </a:defRPr>
            </a:pPr>
            <a:endParaRPr lang="en-US"/>
          </a:p>
        </c:txPr>
        <c:crossAx val="85607168"/>
        <c:crosses val="autoZero"/>
        <c:crossBetween val="between"/>
      </c:valAx>
      <c:spPr>
        <a:solidFill>
          <a:schemeClr val="bg1"/>
        </a:solidFill>
        <a:ln>
          <a:noFill/>
        </a:ln>
        <a:effectLst/>
      </c:spPr>
    </c:plotArea>
    <c:legend>
      <c:legendPos val="b"/>
      <c:layout>
        <c:manualLayout>
          <c:xMode val="edge"/>
          <c:yMode val="edge"/>
          <c:x val="0.33190668835321419"/>
          <c:y val="0.92415970829180127"/>
          <c:w val="0.32363373832993725"/>
          <c:h val="5.523423569109520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10.xml><?xml version="1.0" encoding="utf-8"?>
<cs:colorStyle xmlns:cs="http://schemas.microsoft.com/office/drawing/2012/chartStyle" xmlns:a="http://schemas.openxmlformats.org/drawingml/2006/main" meth="withinLinear" id="14">
  <a:schemeClr val="accent1"/>
</cs:colorStyle>
</file>

<file path=xl/charts/colors11.xml><?xml version="1.0" encoding="utf-8"?>
<cs:colorStyle xmlns:cs="http://schemas.microsoft.com/office/drawing/2012/chartStyle" xmlns:a="http://schemas.openxmlformats.org/drawingml/2006/main" meth="withinLinear" id="14">
  <a:schemeClr val="accent1"/>
</cs:colorStyle>
</file>

<file path=xl/charts/colors12.xml><?xml version="1.0" encoding="utf-8"?>
<cs:colorStyle xmlns:cs="http://schemas.microsoft.com/office/drawing/2012/chartStyle" xmlns:a="http://schemas.openxmlformats.org/drawingml/2006/main" meth="withinLinear" id="14">
  <a:schemeClr val="accent1"/>
</cs:colorStyle>
</file>

<file path=xl/charts/colors13.xml><?xml version="1.0" encoding="utf-8"?>
<cs:colorStyle xmlns:cs="http://schemas.microsoft.com/office/drawing/2012/chartStyle" xmlns:a="http://schemas.openxmlformats.org/drawingml/2006/main" meth="withinLinear" id="14">
  <a:schemeClr val="accent1"/>
</cs:colorStyle>
</file>

<file path=xl/charts/colors14.xml><?xml version="1.0" encoding="utf-8"?>
<cs:colorStyle xmlns:cs="http://schemas.microsoft.com/office/drawing/2012/chartStyle" xmlns:a="http://schemas.openxmlformats.org/drawingml/2006/main" meth="withinLinear" id="14">
  <a:schemeClr val="accent1"/>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4">
  <a:schemeClr val="accent1"/>
</cs:colorStyle>
</file>

<file path=xl/charts/colors8.xml><?xml version="1.0" encoding="utf-8"?>
<cs:colorStyle xmlns:cs="http://schemas.microsoft.com/office/drawing/2012/chartStyle" xmlns:a="http://schemas.openxmlformats.org/drawingml/2006/main" meth="withinLinear" id="14">
  <a:schemeClr val="accent1"/>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arget="../charts/chart1.xml" Type="http://schemas.openxmlformats.org/officeDocument/2006/relationships/chart"/></Relationships>
</file>

<file path=xl/drawings/_rels/drawing2.xml.rels><?xml version="1.0" encoding="UTF-8" standalone="yes"?><Relationships xmlns="http://schemas.openxmlformats.org/package/2006/relationships"><Relationship Id="rId1" Target="../charts/chart2.xml" Type="http://schemas.openxmlformats.org/officeDocument/2006/relationships/chart"/><Relationship Id="rId2" Target="../charts/chart3.xml" Type="http://schemas.openxmlformats.org/officeDocument/2006/relationships/chart"/><Relationship Id="rId3" Target="../charts/chart4.xml" Type="http://schemas.openxmlformats.org/officeDocument/2006/relationships/chart"/><Relationship Id="rId4" Target="../charts/chart5.xml" Type="http://schemas.openxmlformats.org/officeDocument/2006/relationships/chart"/><Relationship Id="rId5" Target="../charts/chart6.xml" Type="http://schemas.openxmlformats.org/officeDocument/2006/relationships/chart"/><Relationship Id="rId6" Target="../charts/chart7.xml" Type="http://schemas.openxmlformats.org/officeDocument/2006/relationships/chart"/><Relationship Id="rId7" Target="../charts/chart8.xml" Type="http://schemas.openxmlformats.org/officeDocument/2006/relationships/chart"/><Relationship Id="rId8" Target="../charts/chart9.xml" Type="http://schemas.openxmlformats.org/officeDocument/2006/relationships/chart"/></Relationships>
</file>

<file path=xl/drawings/_rels/drawing5.xml.rels><?xml version="1.0" encoding="UTF-8" standalone="yes"?><Relationships xmlns="http://schemas.openxmlformats.org/package/2006/relationships"><Relationship Id="rId1" Target="../charts/chart10.xml" Type="http://schemas.openxmlformats.org/officeDocument/2006/relationships/chart"/><Relationship Id="rId2" Target="../charts/chart11.xml" Type="http://schemas.openxmlformats.org/officeDocument/2006/relationships/chart"/><Relationship Id="rId3" Target="../charts/chart12.xml" Type="http://schemas.openxmlformats.org/officeDocument/2006/relationships/chart"/></Relationships>
</file>

<file path=xl/drawings/_rels/drawing6.xml.rels><?xml version="1.0" encoding="UTF-8" standalone="yes"?><Relationships xmlns="http://schemas.openxmlformats.org/package/2006/relationships"><Relationship Id="rId1" Target="../charts/chart13.xml" Type="http://schemas.openxmlformats.org/officeDocument/2006/relationships/chart"/><Relationship Id="rId2" Target="../charts/chart14.xml" Type="http://schemas.openxmlformats.org/officeDocument/2006/relationships/chart"/><Relationship Id="rId3" Target="../charts/chart15.xml" Type="http://schemas.openxmlformats.org/officeDocument/2006/relationships/chart"/><Relationship Id="rId4" Target="../charts/chart16.xml" Type="http://schemas.openxmlformats.org/officeDocument/2006/relationships/chart"/><Relationship Id="rId5" Target="../charts/chart17.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1</xdr:col>
      <xdr:colOff>100852</xdr:colOff>
      <xdr:row>7</xdr:row>
      <xdr:rowOff>129987</xdr:rowOff>
    </xdr:from>
    <xdr:to>
      <xdr:col>13</xdr:col>
      <xdr:colOff>369793</xdr:colOff>
      <xdr:row>41</xdr:row>
      <xdr:rowOff>22411</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190500</xdr:colOff>
      <xdr:row>23</xdr:row>
      <xdr:rowOff>67236</xdr:rowOff>
    </xdr:from>
    <xdr:to>
      <xdr:col>11</xdr:col>
      <xdr:colOff>56029</xdr:colOff>
      <xdr:row>24</xdr:row>
      <xdr:rowOff>168088</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681382" y="4426324"/>
          <a:ext cx="470647" cy="30255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300" b="1">
              <a:solidFill>
                <a:schemeClr val="bg1">
                  <a:lumMod val="50000"/>
                </a:schemeClr>
              </a:solidFill>
            </a:rPr>
            <a:t>70%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89645</xdr:colOff>
      <xdr:row>9</xdr:row>
      <xdr:rowOff>134470</xdr:rowOff>
    </xdr:from>
    <xdr:to>
      <xdr:col>14</xdr:col>
      <xdr:colOff>437029</xdr:colOff>
      <xdr:row>32</xdr:row>
      <xdr:rowOff>56030</xdr:rowOff>
    </xdr:to>
    <xdr:graphicFrame macro="">
      <xdr:nvGraphicFramePr>
        <xdr:cNvPr id="9" name="Chart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560295</xdr:colOff>
      <xdr:row>62</xdr:row>
      <xdr:rowOff>124384</xdr:rowOff>
    </xdr:from>
    <xdr:to>
      <xdr:col>12</xdr:col>
      <xdr:colOff>224119</xdr:colOff>
      <xdr:row>80</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549088</xdr:colOff>
      <xdr:row>44</xdr:row>
      <xdr:rowOff>112058</xdr:rowOff>
    </xdr:from>
    <xdr:to>
      <xdr:col>12</xdr:col>
      <xdr:colOff>212912</xdr:colOff>
      <xdr:row>62</xdr:row>
      <xdr:rowOff>10085</xdr:rowOff>
    </xdr:to>
    <xdr:graphicFrame macro="">
      <xdr:nvGraphicFramePr>
        <xdr:cNvPr id="13" name="Chart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100853</xdr:colOff>
      <xdr:row>91</xdr:row>
      <xdr:rowOff>68356</xdr:rowOff>
    </xdr:from>
    <xdr:to>
      <xdr:col>6</xdr:col>
      <xdr:colOff>1344706</xdr:colOff>
      <xdr:row>111</xdr:row>
      <xdr:rowOff>11205</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56030</xdr:colOff>
      <xdr:row>91</xdr:row>
      <xdr:rowOff>33618</xdr:rowOff>
    </xdr:from>
    <xdr:to>
      <xdr:col>14</xdr:col>
      <xdr:colOff>986117</xdr:colOff>
      <xdr:row>110</xdr:row>
      <xdr:rowOff>156881</xdr:rowOff>
    </xdr:to>
    <xdr:graphicFrame macro="">
      <xdr:nvGraphicFramePr>
        <xdr:cNvPr id="12" name="Chart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324969</xdr:colOff>
      <xdr:row>124</xdr:row>
      <xdr:rowOff>56030</xdr:rowOff>
    </xdr:from>
    <xdr:to>
      <xdr:col>14</xdr:col>
      <xdr:colOff>347381</xdr:colOff>
      <xdr:row>142</xdr:row>
      <xdr:rowOff>89647</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459440</xdr:colOff>
      <xdr:row>144</xdr:row>
      <xdr:rowOff>11204</xdr:rowOff>
    </xdr:from>
    <xdr:to>
      <xdr:col>14</xdr:col>
      <xdr:colOff>481852</xdr:colOff>
      <xdr:row>161</xdr:row>
      <xdr:rowOff>123264</xdr:rowOff>
    </xdr:to>
    <xdr:graphicFrame macro="">
      <xdr:nvGraphicFramePr>
        <xdr:cNvPr id="11" name="Chart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201705</xdr:colOff>
      <xdr:row>174</xdr:row>
      <xdr:rowOff>134470</xdr:rowOff>
    </xdr:from>
    <xdr:to>
      <xdr:col>14</xdr:col>
      <xdr:colOff>549089</xdr:colOff>
      <xdr:row>200</xdr:row>
      <xdr:rowOff>44825</xdr:rowOff>
    </xdr:to>
    <xdr:graphicFrame macro="">
      <xdr:nvGraphicFramePr>
        <xdr:cNvPr id="10" name="Chart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0.10471</cdr:x>
      <cdr:y>0.47854</cdr:y>
    </cdr:from>
    <cdr:to>
      <cdr:x>0.95026</cdr:x>
      <cdr:y>0.47854</cdr:y>
    </cdr:to>
    <cdr:cxnSp macro="">
      <cdr:nvCxnSpPr>
        <cdr:cNvPr id="3" name="Straight Connector 2">
          <a:extLst xmlns:a="http://schemas.openxmlformats.org/drawingml/2006/main">
            <a:ext uri="{FF2B5EF4-FFF2-40B4-BE49-F238E27FC236}">
              <a16:creationId xmlns:a16="http://schemas.microsoft.com/office/drawing/2014/main" id="{C8A322E8-C317-2D4C-BF81-12DF19203D47}"/>
            </a:ext>
          </a:extLst>
        </cdr:cNvPr>
        <cdr:cNvCxnSpPr/>
      </cdr:nvCxnSpPr>
      <cdr:spPr>
        <a:xfrm xmlns:a="http://schemas.openxmlformats.org/drawingml/2006/main">
          <a:off x="448235" y="1511673"/>
          <a:ext cx="3619500" cy="0"/>
        </a:xfrm>
        <a:prstGeom xmlns:a="http://schemas.openxmlformats.org/drawingml/2006/main" prst="line">
          <a:avLst/>
        </a:prstGeom>
        <a:ln xmlns:a="http://schemas.openxmlformats.org/drawingml/2006/main" w="15875">
          <a:solidFill>
            <a:schemeClr val="accent2"/>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0.05163</cdr:x>
      <cdr:y>0.48592</cdr:y>
    </cdr:from>
    <cdr:to>
      <cdr:x>0.8913</cdr:x>
      <cdr:y>0.48592</cdr:y>
    </cdr:to>
    <cdr:cxnSp macro="">
      <cdr:nvCxnSpPr>
        <cdr:cNvPr id="3" name="Straight Connector 2">
          <a:extLst xmlns:a="http://schemas.openxmlformats.org/drawingml/2006/main">
            <a:ext uri="{FF2B5EF4-FFF2-40B4-BE49-F238E27FC236}">
              <a16:creationId xmlns:a16="http://schemas.microsoft.com/office/drawing/2014/main" id="{54ABC26F-6574-B643-A380-DBE7C2B88930}"/>
            </a:ext>
          </a:extLst>
        </cdr:cNvPr>
        <cdr:cNvCxnSpPr/>
      </cdr:nvCxnSpPr>
      <cdr:spPr>
        <a:xfrm xmlns:a="http://schemas.openxmlformats.org/drawingml/2006/main">
          <a:off x="212912" y="1546411"/>
          <a:ext cx="3462618" cy="0"/>
        </a:xfrm>
        <a:prstGeom xmlns:a="http://schemas.openxmlformats.org/drawingml/2006/main" prst="line">
          <a:avLst/>
        </a:prstGeom>
        <a:ln xmlns:a="http://schemas.openxmlformats.org/drawingml/2006/main" w="15875">
          <a:solidFill>
            <a:schemeClr val="accent2"/>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1</xdr:col>
      <xdr:colOff>78440</xdr:colOff>
      <xdr:row>9</xdr:row>
      <xdr:rowOff>33618</xdr:rowOff>
    </xdr:from>
    <xdr:to>
      <xdr:col>14</xdr:col>
      <xdr:colOff>470647</xdr:colOff>
      <xdr:row>32</xdr:row>
      <xdr:rowOff>123266</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134470</xdr:colOff>
      <xdr:row>80</xdr:row>
      <xdr:rowOff>78441</xdr:rowOff>
    </xdr:from>
    <xdr:to>
      <xdr:col>14</xdr:col>
      <xdr:colOff>481854</xdr:colOff>
      <xdr:row>103</xdr:row>
      <xdr:rowOff>134470</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145677</xdr:colOff>
      <xdr:row>45</xdr:row>
      <xdr:rowOff>22411</xdr:rowOff>
    </xdr:from>
    <xdr:to>
      <xdr:col>14</xdr:col>
      <xdr:colOff>537884</xdr:colOff>
      <xdr:row>70</xdr:row>
      <xdr:rowOff>2</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291351</xdr:colOff>
      <xdr:row>7</xdr:row>
      <xdr:rowOff>112057</xdr:rowOff>
    </xdr:from>
    <xdr:to>
      <xdr:col>14</xdr:col>
      <xdr:colOff>33617</xdr:colOff>
      <xdr:row>27</xdr:row>
      <xdr:rowOff>33617</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37</xdr:row>
      <xdr:rowOff>134470</xdr:rowOff>
    </xdr:from>
    <xdr:to>
      <xdr:col>13</xdr:col>
      <xdr:colOff>224119</xdr:colOff>
      <xdr:row>56</xdr:row>
      <xdr:rowOff>11204</xdr:rowOff>
    </xdr:to>
    <xdr:graphicFrame macro="">
      <xdr:nvGraphicFramePr>
        <xdr:cNvPr id="12" name="Chart 11">
          <a:extLst>
            <a:ext uri="{FF2B5EF4-FFF2-40B4-BE49-F238E27FC236}">
              <a16:creationId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123265</xdr:colOff>
      <xdr:row>65</xdr:row>
      <xdr:rowOff>11205</xdr:rowOff>
    </xdr:from>
    <xdr:to>
      <xdr:col>14</xdr:col>
      <xdr:colOff>246529</xdr:colOff>
      <xdr:row>84</xdr:row>
      <xdr:rowOff>89645</xdr:rowOff>
    </xdr:to>
    <xdr:graphicFrame macro="">
      <xdr:nvGraphicFramePr>
        <xdr:cNvPr id="13" name="Chart 12">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212912</xdr:colOff>
      <xdr:row>95</xdr:row>
      <xdr:rowOff>89647</xdr:rowOff>
    </xdr:from>
    <xdr:to>
      <xdr:col>14</xdr:col>
      <xdr:colOff>336176</xdr:colOff>
      <xdr:row>116</xdr:row>
      <xdr:rowOff>100851</xdr:rowOff>
    </xdr:to>
    <xdr:graphicFrame macro="">
      <xdr:nvGraphicFramePr>
        <xdr:cNvPr id="6" name="Chart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313765</xdr:colOff>
      <xdr:row>127</xdr:row>
      <xdr:rowOff>100853</xdr:rowOff>
    </xdr:from>
    <xdr:to>
      <xdr:col>14</xdr:col>
      <xdr:colOff>437029</xdr:colOff>
      <xdr:row>148</xdr:row>
      <xdr:rowOff>112058</xdr:rowOff>
    </xdr:to>
    <xdr:graphicFrame macro="">
      <xdr:nvGraphicFramePr>
        <xdr:cNvPr id="7" name="Chart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Relationships xmlns="http://schemas.openxmlformats.org/package/2006/relationships"><Relationship Id="rId1" Target="file:///C:/FCSD/Linked%20Spreadsheets/ASD%20Statistics/LFRs%202011-12/Local%20Financial%20Returns%20-%202011-2012%20-%20Aberdeen%20City.xls"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Front Page"/>
      <sheetName val="LFR 00"/>
      <sheetName val="LFR 23"/>
      <sheetName val="LFR 01"/>
      <sheetName val="LFR 02"/>
      <sheetName val="LFR 03"/>
      <sheetName val="LFR 04"/>
      <sheetName val="LFR 05"/>
      <sheetName val="LFR 06"/>
      <sheetName val="LFR 07"/>
      <sheetName val="LFR 09"/>
      <sheetName val="LFR 20"/>
      <sheetName val="LFR 22"/>
      <sheetName val="LFR 10"/>
      <sheetName val="LFR 12"/>
      <sheetName val="Lookup Data"/>
    </sheetNames>
    <sheetDataSet>
      <sheetData sheetId="0"/>
      <sheetData sheetId="1">
        <row r="7">
          <cell r="C7" t="str">
            <v>Aberdeen City</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W3" t="str">
            <v>Yes</v>
          </cell>
        </row>
        <row r="4">
          <cell r="W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1.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K45"/>
  <sheetViews>
    <sheetView showGridLines="0" tabSelected="1" zoomScale="85" zoomScaleNormal="85" workbookViewId="0"/>
  </sheetViews>
  <sheetFormatPr baseColWidth="10" defaultColWidth="9.1640625" defaultRowHeight="13" x14ac:dyDescent="0.15"/>
  <cols>
    <col min="1" max="1" customWidth="true" style="1" width="1.33203125" collapsed="false"/>
    <col min="2" max="2" customWidth="true" style="1" width="181.33203125" collapsed="false"/>
    <col min="3" max="3" style="10" width="9.1640625" collapsed="false"/>
    <col min="4" max="4" customWidth="true" style="10" width="10.0" collapsed="false"/>
    <col min="5" max="16384" style="10" width="9.1640625" collapsed="false"/>
  </cols>
  <sheetData>
    <row r="1" spans="1:11" ht="3.75" customHeight="1" x14ac:dyDescent="0.15"/>
    <row r="2" spans="1:11" s="64" customFormat="1" ht="26.25" customHeight="1" x14ac:dyDescent="0.3">
      <c r="B2" s="111" t="s">
        <v>71</v>
      </c>
      <c r="C2" s="72"/>
      <c r="D2" s="72"/>
      <c r="E2" s="72"/>
      <c r="F2" s="72"/>
      <c r="G2" s="72"/>
      <c r="H2" s="72"/>
      <c r="I2" s="73"/>
      <c r="J2" s="73"/>
      <c r="K2" s="73"/>
    </row>
    <row r="3" spans="1:11" ht="9.75" customHeight="1" x14ac:dyDescent="0.2">
      <c r="B3" s="66"/>
      <c r="C3" s="65"/>
      <c r="D3" s="65"/>
      <c r="E3" s="65"/>
      <c r="F3" s="65"/>
      <c r="G3" s="65"/>
      <c r="H3" s="65"/>
    </row>
    <row r="4" spans="1:11" ht="16.5" customHeight="1" x14ac:dyDescent="0.15">
      <c r="A4" s="10"/>
      <c r="B4" s="129" t="s">
        <v>72</v>
      </c>
    </row>
    <row r="5" spans="1:11" ht="15.75" customHeight="1" x14ac:dyDescent="0.15">
      <c r="B5" s="67" t="s">
        <v>208</v>
      </c>
      <c r="C5" s="74"/>
      <c r="D5" s="74"/>
      <c r="E5" s="74"/>
      <c r="F5" s="74"/>
      <c r="G5" s="74"/>
      <c r="H5" s="74"/>
    </row>
    <row r="6" spans="1:11" ht="13.5" customHeight="1" x14ac:dyDescent="0.2">
      <c r="B6" s="66"/>
    </row>
    <row r="7" spans="1:11" ht="17.25" customHeight="1" x14ac:dyDescent="0.15">
      <c r="A7" s="10"/>
      <c r="B7" s="129" t="s">
        <v>92</v>
      </c>
    </row>
    <row r="8" spans="1:11" ht="7.5" customHeight="1" x14ac:dyDescent="0.2">
      <c r="B8" s="30"/>
    </row>
    <row r="9" spans="1:11" ht="14" x14ac:dyDescent="0.15">
      <c r="B9" s="68" t="s">
        <v>101</v>
      </c>
    </row>
    <row r="10" spans="1:11" ht="9" customHeight="1" x14ac:dyDescent="0.2">
      <c r="B10" s="30"/>
      <c r="H10" s="75"/>
    </row>
    <row r="11" spans="1:11" ht="16" x14ac:dyDescent="0.15">
      <c r="A11" s="10"/>
      <c r="B11" s="129" t="s">
        <v>114</v>
      </c>
      <c r="H11" s="75"/>
    </row>
    <row r="12" spans="1:11" ht="8.25" customHeight="1" x14ac:dyDescent="0.2">
      <c r="B12" s="30"/>
      <c r="H12" s="75"/>
    </row>
    <row r="13" spans="1:11" s="70" customFormat="1" ht="14" x14ac:dyDescent="0.15">
      <c r="A13" s="69"/>
      <c r="B13" s="68" t="s">
        <v>102</v>
      </c>
    </row>
    <row r="14" spans="1:11" s="70" customFormat="1" ht="7.5" customHeight="1" x14ac:dyDescent="0.15">
      <c r="A14" s="69"/>
      <c r="B14" s="68"/>
    </row>
    <row r="15" spans="1:11" s="70" customFormat="1" ht="14" x14ac:dyDescent="0.15">
      <c r="A15" s="69"/>
      <c r="B15" s="68" t="s">
        <v>162</v>
      </c>
    </row>
    <row r="16" spans="1:11" s="70" customFormat="1" ht="8.25" customHeight="1" x14ac:dyDescent="0.15">
      <c r="A16" s="69"/>
      <c r="B16" s="68"/>
    </row>
    <row r="17" spans="1:8" s="70" customFormat="1" ht="12.75" customHeight="1" x14ac:dyDescent="0.15">
      <c r="A17" s="69"/>
      <c r="B17" s="68" t="s">
        <v>163</v>
      </c>
    </row>
    <row r="18" spans="1:8" ht="7.5" customHeight="1" x14ac:dyDescent="0.15">
      <c r="B18" s="68"/>
    </row>
    <row r="19" spans="1:8" ht="14.25" customHeight="1" x14ac:dyDescent="0.15">
      <c r="B19" s="68" t="s">
        <v>168</v>
      </c>
    </row>
    <row r="20" spans="1:8" ht="7.5" customHeight="1" x14ac:dyDescent="0.15">
      <c r="B20" s="68"/>
    </row>
    <row r="21" spans="1:8" ht="14.25" customHeight="1" x14ac:dyDescent="0.15">
      <c r="B21" s="68" t="s">
        <v>166</v>
      </c>
    </row>
    <row r="22" spans="1:8" ht="10.5" customHeight="1" x14ac:dyDescent="0.15">
      <c r="B22" s="68"/>
    </row>
    <row r="23" spans="1:8" ht="16" x14ac:dyDescent="0.15">
      <c r="A23" s="10"/>
      <c r="B23" s="129" t="s">
        <v>115</v>
      </c>
      <c r="H23" s="75"/>
    </row>
    <row r="24" spans="1:8" ht="8.25" customHeight="1" x14ac:dyDescent="0.2">
      <c r="B24" s="30"/>
      <c r="H24" s="75"/>
    </row>
    <row r="25" spans="1:8" s="70" customFormat="1" ht="14" x14ac:dyDescent="0.15">
      <c r="A25" s="69"/>
      <c r="B25" s="68" t="s">
        <v>170</v>
      </c>
    </row>
    <row r="26" spans="1:8" s="70" customFormat="1" ht="7.5" customHeight="1" x14ac:dyDescent="0.15">
      <c r="A26" s="69"/>
      <c r="B26" s="68"/>
    </row>
    <row r="27" spans="1:8" s="70" customFormat="1" ht="14" x14ac:dyDescent="0.15">
      <c r="A27" s="69"/>
      <c r="B27" s="68" t="s">
        <v>173</v>
      </c>
    </row>
    <row r="28" spans="1:8" s="70" customFormat="1" ht="8.25" customHeight="1" x14ac:dyDescent="0.15">
      <c r="A28" s="69"/>
      <c r="B28" s="68"/>
    </row>
    <row r="29" spans="1:8" s="70" customFormat="1" ht="12.75" customHeight="1" x14ac:dyDescent="0.15">
      <c r="A29" s="69"/>
      <c r="B29" s="68" t="s">
        <v>176</v>
      </c>
    </row>
    <row r="30" spans="1:8" ht="10.5" customHeight="1" x14ac:dyDescent="0.15">
      <c r="B30" s="68"/>
    </row>
    <row r="31" spans="1:8" ht="16" x14ac:dyDescent="0.15">
      <c r="A31" s="10"/>
      <c r="B31" s="129" t="s">
        <v>178</v>
      </c>
      <c r="H31" s="75"/>
    </row>
    <row r="32" spans="1:8" ht="8.25" customHeight="1" x14ac:dyDescent="0.2">
      <c r="B32" s="30"/>
      <c r="H32" s="75"/>
    </row>
    <row r="33" spans="1:7" s="70" customFormat="1" ht="14" x14ac:dyDescent="0.15">
      <c r="A33" s="69"/>
      <c r="B33" s="68" t="s">
        <v>179</v>
      </c>
    </row>
    <row r="34" spans="1:7" s="70" customFormat="1" ht="7.5" customHeight="1" x14ac:dyDescent="0.15">
      <c r="A34" s="69"/>
      <c r="B34" s="68"/>
    </row>
    <row r="35" spans="1:7" s="70" customFormat="1" ht="14" x14ac:dyDescent="0.15">
      <c r="A35" s="69"/>
      <c r="B35" s="68" t="s">
        <v>181</v>
      </c>
    </row>
    <row r="36" spans="1:7" s="70" customFormat="1" ht="8.25" customHeight="1" x14ac:dyDescent="0.15">
      <c r="A36" s="69"/>
      <c r="B36" s="68"/>
    </row>
    <row r="37" spans="1:7" s="70" customFormat="1" ht="12.75" customHeight="1" x14ac:dyDescent="0.15">
      <c r="A37" s="69"/>
      <c r="B37" s="68" t="s">
        <v>183</v>
      </c>
    </row>
    <row r="38" spans="1:7" ht="7.5" customHeight="1" x14ac:dyDescent="0.15">
      <c r="B38" s="68"/>
    </row>
    <row r="39" spans="1:7" ht="14.25" customHeight="1" x14ac:dyDescent="0.15">
      <c r="B39" s="68" t="s">
        <v>187</v>
      </c>
    </row>
    <row r="40" spans="1:7" ht="7.5" customHeight="1" x14ac:dyDescent="0.15">
      <c r="B40" s="68"/>
    </row>
    <row r="41" spans="1:7" ht="14.25" customHeight="1" x14ac:dyDescent="0.15">
      <c r="B41" s="68" t="s">
        <v>189</v>
      </c>
    </row>
    <row r="42" spans="1:7" x14ac:dyDescent="0.15">
      <c r="B42" s="14"/>
      <c r="C42" s="76"/>
      <c r="D42" s="76"/>
      <c r="E42" s="76"/>
      <c r="F42" s="76"/>
      <c r="G42" s="74"/>
    </row>
    <row r="43" spans="1:7" x14ac:dyDescent="0.15">
      <c r="B43" s="14"/>
      <c r="C43" s="76"/>
      <c r="D43" s="76"/>
      <c r="E43" s="76"/>
      <c r="F43" s="76"/>
    </row>
    <row r="44" spans="1:7" ht="28" x14ac:dyDescent="0.15">
      <c r="B44" s="71" t="s">
        <v>193</v>
      </c>
      <c r="C44" s="76"/>
      <c r="D44" s="76"/>
      <c r="E44" s="76"/>
      <c r="F44" s="76"/>
    </row>
    <row r="45" spans="1:7" x14ac:dyDescent="0.15">
      <c r="B45" s="14"/>
      <c r="C45" s="76"/>
      <c r="D45" s="76"/>
      <c r="E45" s="76"/>
      <c r="F45" s="76"/>
    </row>
  </sheetData>
  <hyperlinks>
    <hyperlink ref="B4" location="'Background Information'!A1" display="Background information" xr:uid="{00000000-0004-0000-0000-000000000000}"/>
    <hyperlink ref="B9" location="'1. Implementation'!B4" display="Variation in SDS implementation rates by local authority, 2016-17" xr:uid="{00000000-0004-0000-0000-000001000000}"/>
    <hyperlink ref="B13" location="'2. Client Demographics'!B4" display="Breakdown of Client Groups, by Local Authority, 2016-17" xr:uid="{00000000-0004-0000-0000-000002000000}"/>
    <hyperlink ref="B15" location="'2. Client Demographics'!B39" display="Age Breakdown by SDS Option and Local Authority, 2016-17" xr:uid="{00000000-0004-0000-0000-000003000000}"/>
    <hyperlink ref="B17" location="'2. Client Demographics'!B86" display="Breakdown by SDS Option, Local Authority and Gender, 2016-17" xr:uid="{00000000-0004-0000-0000-000004000000}"/>
    <hyperlink ref="B19" location="'2. Client Demographics'!B117" display="Deprivation Breakdown by Local Authority and SDS Option, 2016-17" xr:uid="{00000000-0004-0000-0000-000005000000}"/>
    <hyperlink ref="B21" location="'2. Client Demographics'!B168" display="Ethnicity Breakdown by Local Authority, 2016-17" xr:uid="{00000000-0004-0000-0000-000006000000}"/>
    <hyperlink ref="B25" location="'3. Client Needs and Support'!B4" display="Breakdown of Support Needs, by age and SDS Option 2016-17" xr:uid="{00000000-0004-0000-0000-000007000000}"/>
    <hyperlink ref="B27" location="'3. Client Needs and Support'!B39" display="Breakdown of Support Mechanism, by SDS option and age, 2016-17" xr:uid="{00000000-0004-0000-0000-000008000000}"/>
    <hyperlink ref="B29" location="'3. Client Needs and Support'!B76" display="Breakdown of Support Needs by SDS option and Client Group, 2016-17" xr:uid="{00000000-0004-0000-0000-000009000000}"/>
    <hyperlink ref="B33" location="'4. Expenditure'!B4" display="Breakdown of Budgeted Expenditure by SDS Option, 2016-17" xr:uid="{00000000-0004-0000-0000-00000A000000}"/>
    <hyperlink ref="B35" location="'4. Expenditure'!B32" display="Breakdown of Budgeted Expenditure, by SDS Option and Age, 2016-17" xr:uid="{00000000-0004-0000-0000-00000B000000}"/>
    <hyperlink ref="B37" location="'4. Expenditure'!B60" display="Breakdown of Budgeted Expenditure, by SDS Option and Client Group, 2016-17" xr:uid="{00000000-0004-0000-0000-00000C000000}"/>
    <hyperlink ref="B39" location="'4. Expenditure'!B90" display="Breakdown of Budgeted Expenditure, by SDS Option and SIMD Quintile, 2016-17" xr:uid="{00000000-0004-0000-0000-00000D000000}"/>
    <hyperlink ref="B41" location="'4. Expenditure'!B122" display="Breakdown of Budgeted Expenditure, by SDS Option and Gender, 2016-17" xr:uid="{00000000-0004-0000-0000-00000E000000}"/>
    <hyperlink ref="B7" location="'1. Implementation'!A1" display="1. Implementation Rate" xr:uid="{00000000-0004-0000-0000-00000F000000}"/>
    <hyperlink ref="B11" location="'2. Client Demographics'!B2" display="2. Client Demographics" xr:uid="{00000000-0004-0000-0000-000010000000}"/>
    <hyperlink ref="B23" location="'3. Client Needs and Support'!B2" display="3. Client Needs and Support" xr:uid="{00000000-0004-0000-0000-000011000000}"/>
    <hyperlink ref="B31" location="'4. Expenditure'!B2" display="4. Expenditure" xr:uid="{00000000-0004-0000-0000-000012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19"/>
  <sheetViews>
    <sheetView showGridLines="0" zoomScale="80" zoomScaleNormal="80" workbookViewId="0"/>
  </sheetViews>
  <sheetFormatPr baseColWidth="10" defaultColWidth="8.83203125" defaultRowHeight="13" x14ac:dyDescent="0.15"/>
  <cols>
    <col min="1" max="1" customWidth="true" width="1.1640625" collapsed="false"/>
    <col min="2" max="2" customWidth="true" width="165.0" collapsed="false"/>
  </cols>
  <sheetData>
    <row r="1" spans="1:6" ht="5.25" customHeight="1" x14ac:dyDescent="0.15"/>
    <row r="2" spans="1:6" s="15" customFormat="1" ht="24" x14ac:dyDescent="0.3">
      <c r="B2" s="111" t="s">
        <v>73</v>
      </c>
    </row>
    <row r="3" spans="1:6" s="114" customFormat="1" ht="18.75" customHeight="1" x14ac:dyDescent="0.15">
      <c r="A3" s="15"/>
      <c r="B3" s="159" t="s">
        <v>206</v>
      </c>
      <c r="C3" s="131"/>
      <c r="D3" s="131"/>
      <c r="E3" s="131"/>
      <c r="F3" s="131"/>
    </row>
    <row r="4" spans="1:6" s="114" customFormat="1" ht="18.75" customHeight="1" x14ac:dyDescent="0.15">
      <c r="A4" s="15"/>
      <c r="B4" s="159"/>
      <c r="C4" s="131"/>
      <c r="D4" s="131"/>
      <c r="E4" s="131"/>
      <c r="F4" s="131"/>
    </row>
    <row r="5" spans="1:6" s="114" customFormat="1" ht="18.75" customHeight="1" x14ac:dyDescent="0.2">
      <c r="A5" s="15"/>
      <c r="B5" s="148" t="s">
        <v>204</v>
      </c>
      <c r="C5" s="131"/>
      <c r="D5" s="131"/>
      <c r="E5" s="131"/>
      <c r="F5" s="131"/>
    </row>
    <row r="7" spans="1:6" s="112" customFormat="1" ht="16.5" customHeight="1" x14ac:dyDescent="0.2">
      <c r="A7" s="30"/>
      <c r="B7" s="113" t="s">
        <v>74</v>
      </c>
    </row>
    <row r="8" spans="1:6" ht="296.25" customHeight="1" x14ac:dyDescent="0.15">
      <c r="B8" s="31" t="s">
        <v>196</v>
      </c>
    </row>
    <row r="9" spans="1:6" ht="8.25" customHeight="1" x14ac:dyDescent="0.15"/>
    <row r="10" spans="1:6" s="114" customFormat="1" ht="18.75" customHeight="1" x14ac:dyDescent="0.2">
      <c r="A10" s="15"/>
      <c r="B10" s="113" t="s">
        <v>75</v>
      </c>
    </row>
    <row r="11" spans="1:6" ht="261" customHeight="1" x14ac:dyDescent="0.15">
      <c r="B11" s="31" t="s">
        <v>207</v>
      </c>
    </row>
    <row r="12" spans="1:6" ht="8.25" customHeight="1" x14ac:dyDescent="0.15"/>
    <row r="13" spans="1:6" s="114" customFormat="1" ht="19.5" customHeight="1" x14ac:dyDescent="0.2">
      <c r="A13" s="15"/>
      <c r="B13" s="113" t="s">
        <v>76</v>
      </c>
    </row>
    <row r="14" spans="1:6" ht="105.75" customHeight="1" x14ac:dyDescent="0.15">
      <c r="B14" s="31" t="s">
        <v>197</v>
      </c>
    </row>
    <row r="15" spans="1:6" ht="27.75" customHeight="1" x14ac:dyDescent="0.15">
      <c r="B15" s="31" t="s">
        <v>216</v>
      </c>
    </row>
    <row r="16" spans="1:6" ht="14" x14ac:dyDescent="0.15">
      <c r="B16" s="31" t="s">
        <v>194</v>
      </c>
    </row>
    <row r="17" spans="2:2" ht="17.25" customHeight="1" x14ac:dyDescent="0.15">
      <c r="B17" s="31" t="s">
        <v>198</v>
      </c>
    </row>
    <row r="19" spans="2:2" ht="28" x14ac:dyDescent="0.15">
      <c r="B19" s="31" t="s">
        <v>199</v>
      </c>
    </row>
  </sheetData>
  <mergeCells count="1">
    <mergeCell ref="B3:B4"/>
  </mergeCell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52"/>
  <sheetViews>
    <sheetView showGridLines="0" zoomScale="85" zoomScaleNormal="85" workbookViewId="0"/>
  </sheetViews>
  <sheetFormatPr baseColWidth="10" defaultColWidth="9.1640625" defaultRowHeight="13" x14ac:dyDescent="0.15"/>
  <cols>
    <col min="1" max="1" customWidth="true" style="7" width="0.6640625" collapsed="false"/>
    <col min="2" max="13" style="7" width="9.1640625" collapsed="false"/>
    <col min="14" max="14" customWidth="true" style="7" width="11.5" collapsed="false"/>
    <col min="15" max="15" customWidth="true" style="7" width="27.5" collapsed="false"/>
    <col min="16" max="16" bestFit="true" customWidth="true" style="7" width="19.0" collapsed="false"/>
    <col min="17" max="17" bestFit="true" customWidth="true" style="7" width="20.0" collapsed="false"/>
    <col min="18" max="18" bestFit="true" customWidth="true" style="7" width="9.5" collapsed="false"/>
    <col min="19" max="16384" style="7" width="9.1640625" collapsed="false"/>
  </cols>
  <sheetData>
    <row r="1" spans="1:21" ht="4.5" customHeight="1" x14ac:dyDescent="0.15"/>
    <row r="2" spans="1:21" s="10" customFormat="1" ht="24" x14ac:dyDescent="0.3">
      <c r="B2" s="111" t="s">
        <v>77</v>
      </c>
    </row>
    <row r="3" spans="1:21" ht="6.75" customHeight="1" x14ac:dyDescent="0.15"/>
    <row r="4" spans="1:21" s="115" customFormat="1" ht="16.5" customHeight="1" x14ac:dyDescent="0.15">
      <c r="A4" s="10"/>
      <c r="B4" s="116" t="s">
        <v>101</v>
      </c>
    </row>
    <row r="5" spans="1:21" s="10" customFormat="1" ht="6.75" customHeight="1" x14ac:dyDescent="0.15">
      <c r="B5" s="77"/>
    </row>
    <row r="6" spans="1:21" s="10" customFormat="1" ht="16.5" customHeight="1" x14ac:dyDescent="0.15">
      <c r="B6" s="78" t="s">
        <v>200</v>
      </c>
    </row>
    <row r="7" spans="1:21" ht="8.25" customHeight="1" x14ac:dyDescent="0.15"/>
    <row r="8" spans="1:21" ht="22.5" customHeight="1" x14ac:dyDescent="0.2">
      <c r="O8" s="128" t="s">
        <v>33</v>
      </c>
      <c r="P8" s="128" t="s">
        <v>98</v>
      </c>
      <c r="Q8" s="128" t="s">
        <v>99</v>
      </c>
    </row>
    <row r="9" spans="1:21" ht="15" customHeight="1" x14ac:dyDescent="0.15">
      <c r="O9" s="85" t="s">
        <v>2</v>
      </c>
      <c r="P9" s="17">
        <v>3.4834834834834835E-2</v>
      </c>
      <c r="Q9" s="17">
        <v>7.2590738423028781E-2</v>
      </c>
      <c r="R9"/>
      <c r="S9"/>
      <c r="T9"/>
      <c r="U9"/>
    </row>
    <row r="10" spans="1:21" ht="15.75" customHeight="1" x14ac:dyDescent="0.15">
      <c r="O10" s="86" t="s">
        <v>6</v>
      </c>
      <c r="P10" s="17">
        <v>3.3731553056921992E-2</v>
      </c>
      <c r="Q10" s="17">
        <v>0.10643015521064302</v>
      </c>
      <c r="R10"/>
      <c r="S10" s="2"/>
      <c r="T10" s="2"/>
      <c r="U10" s="2"/>
    </row>
    <row r="11" spans="1:21" ht="15.75" customHeight="1" x14ac:dyDescent="0.15">
      <c r="O11" s="86" t="s">
        <v>32</v>
      </c>
      <c r="P11" s="17">
        <v>4.1220726925929853E-2</v>
      </c>
      <c r="Q11" s="17">
        <v>0.14498695490122995</v>
      </c>
      <c r="R11"/>
      <c r="S11" s="2"/>
      <c r="T11" s="2"/>
      <c r="U11" s="2"/>
    </row>
    <row r="12" spans="1:21" ht="15.75" customHeight="1" x14ac:dyDescent="0.15">
      <c r="O12" s="86" t="s">
        <v>11</v>
      </c>
      <c r="P12" s="17">
        <v>0.11762965884440939</v>
      </c>
      <c r="Q12" s="17">
        <v>0.25339847068819032</v>
      </c>
      <c r="R12"/>
      <c r="S12" s="2"/>
      <c r="T12" s="2"/>
      <c r="U12" s="2"/>
    </row>
    <row r="13" spans="1:21" ht="15.75" customHeight="1" x14ac:dyDescent="0.15">
      <c r="O13" s="86" t="s">
        <v>8</v>
      </c>
      <c r="P13" s="17">
        <v>0.17776825872777896</v>
      </c>
      <c r="Q13" s="17">
        <v>0.32845271072417886</v>
      </c>
      <c r="R13"/>
      <c r="S13" s="2"/>
      <c r="T13" s="2"/>
      <c r="U13" s="2"/>
    </row>
    <row r="14" spans="1:21" ht="15.75" customHeight="1" x14ac:dyDescent="0.15">
      <c r="O14" s="86" t="s">
        <v>10</v>
      </c>
      <c r="P14" s="17">
        <v>0.12454655380894801</v>
      </c>
      <c r="Q14" s="17">
        <v>0.33550488599348532</v>
      </c>
      <c r="R14"/>
      <c r="S14" s="2"/>
      <c r="T14" s="2"/>
      <c r="U14" s="2"/>
    </row>
    <row r="15" spans="1:21" ht="15.75" customHeight="1" x14ac:dyDescent="0.15">
      <c r="O15" s="86" t="s">
        <v>17</v>
      </c>
      <c r="P15" s="17">
        <v>0.22029081295439523</v>
      </c>
      <c r="Q15" s="17">
        <v>0.3707865168539326</v>
      </c>
      <c r="R15"/>
      <c r="S15" s="2"/>
      <c r="T15" s="2"/>
      <c r="U15" s="2"/>
    </row>
    <row r="16" spans="1:21" ht="15.75" customHeight="1" x14ac:dyDescent="0.15">
      <c r="O16" s="86" t="s">
        <v>22</v>
      </c>
      <c r="P16" s="17">
        <v>0.11318698427526078</v>
      </c>
      <c r="Q16" s="17">
        <v>0.37377892030848325</v>
      </c>
      <c r="R16"/>
      <c r="S16" s="2"/>
      <c r="T16" s="2"/>
      <c r="U16" s="2"/>
    </row>
    <row r="17" spans="15:21" ht="15.75" customHeight="1" x14ac:dyDescent="0.15">
      <c r="O17" s="86" t="s">
        <v>25</v>
      </c>
      <c r="P17" s="17">
        <v>0.1835504569317519</v>
      </c>
      <c r="Q17" s="17">
        <v>0.39105219552609777</v>
      </c>
      <c r="R17"/>
      <c r="S17" s="2"/>
      <c r="T17" s="2"/>
      <c r="U17" s="2"/>
    </row>
    <row r="18" spans="15:21" ht="15.75" customHeight="1" x14ac:dyDescent="0.15">
      <c r="O18" s="86" t="s">
        <v>23</v>
      </c>
      <c r="P18" s="17">
        <v>0.1937869822485207</v>
      </c>
      <c r="Q18" s="17">
        <v>0.48035620743844942</v>
      </c>
      <c r="R18"/>
      <c r="S18" s="2"/>
      <c r="T18" s="2"/>
      <c r="U18" s="2"/>
    </row>
    <row r="19" spans="15:21" ht="15.75" customHeight="1" x14ac:dyDescent="0.15">
      <c r="O19" s="86" t="s">
        <v>30</v>
      </c>
      <c r="P19" s="17">
        <v>0.25125508008606262</v>
      </c>
      <c r="Q19" s="17">
        <v>0.54008221993833505</v>
      </c>
      <c r="R19"/>
      <c r="S19" s="2"/>
      <c r="T19" s="2"/>
      <c r="U19" s="2"/>
    </row>
    <row r="20" spans="15:21" ht="15.75" customHeight="1" x14ac:dyDescent="0.15">
      <c r="O20" s="86" t="s">
        <v>18</v>
      </c>
      <c r="P20" s="17">
        <v>0.26355125481866098</v>
      </c>
      <c r="Q20" s="17">
        <v>0.55153111623312479</v>
      </c>
      <c r="R20"/>
      <c r="S20" s="2"/>
      <c r="T20" s="2"/>
      <c r="U20" s="2"/>
    </row>
    <row r="21" spans="15:21" ht="15.75" customHeight="1" x14ac:dyDescent="0.15">
      <c r="O21" s="86" t="s">
        <v>29</v>
      </c>
      <c r="P21" s="17">
        <v>0.31952342269157868</v>
      </c>
      <c r="Q21" s="17">
        <v>0.60918946824987097</v>
      </c>
      <c r="R21"/>
      <c r="S21" s="2"/>
      <c r="T21" s="2"/>
      <c r="U21" s="2"/>
    </row>
    <row r="22" spans="15:21" ht="15.75" customHeight="1" x14ac:dyDescent="0.15">
      <c r="O22" s="86" t="s">
        <v>21</v>
      </c>
      <c r="P22" s="17">
        <v>0.25048210842082708</v>
      </c>
      <c r="Q22" s="17">
        <v>0.65775777183851458</v>
      </c>
      <c r="R22"/>
      <c r="S22" s="2"/>
      <c r="T22" s="2"/>
      <c r="U22" s="2"/>
    </row>
    <row r="23" spans="15:21" ht="15.75" customHeight="1" x14ac:dyDescent="0.15">
      <c r="O23" s="86" t="s">
        <v>1</v>
      </c>
      <c r="P23" s="17">
        <v>0.29745762711864404</v>
      </c>
      <c r="Q23" s="17">
        <v>0.66172906005925125</v>
      </c>
      <c r="R23"/>
      <c r="S23" s="2"/>
      <c r="T23" s="2"/>
      <c r="U23" s="2"/>
    </row>
    <row r="24" spans="15:21" ht="15.75" customHeight="1" x14ac:dyDescent="0.15">
      <c r="O24" s="86" t="s">
        <v>19</v>
      </c>
      <c r="P24" s="17">
        <v>0.36438102787686616</v>
      </c>
      <c r="Q24" s="17">
        <v>0.67998027613412226</v>
      </c>
      <c r="R24"/>
      <c r="S24" s="2"/>
      <c r="T24" s="2"/>
      <c r="U24" s="2"/>
    </row>
    <row r="25" spans="15:21" ht="15.75" customHeight="1" x14ac:dyDescent="0.15">
      <c r="O25" s="132" t="s">
        <v>0</v>
      </c>
      <c r="P25" s="133">
        <v>0.39472617779830177</v>
      </c>
      <c r="Q25" s="133">
        <v>0.70193903031725013</v>
      </c>
      <c r="R25"/>
      <c r="S25" s="2"/>
      <c r="T25" s="2"/>
      <c r="U25" s="2"/>
    </row>
    <row r="26" spans="15:21" ht="15.75" customHeight="1" x14ac:dyDescent="0.15">
      <c r="O26" s="86" t="s">
        <v>26</v>
      </c>
      <c r="P26" s="17">
        <v>0.46983594990298111</v>
      </c>
      <c r="Q26" s="17">
        <v>0.71493759226949405</v>
      </c>
      <c r="R26"/>
      <c r="S26" s="2"/>
      <c r="T26" s="2"/>
      <c r="U26" s="2"/>
    </row>
    <row r="27" spans="15:21" ht="15.75" customHeight="1" x14ac:dyDescent="0.15">
      <c r="O27" s="86" t="s">
        <v>31</v>
      </c>
      <c r="P27" s="17">
        <v>0.37512579671251256</v>
      </c>
      <c r="Q27" s="17">
        <v>0.72320129345189976</v>
      </c>
      <c r="R27"/>
      <c r="S27" s="2"/>
      <c r="T27" s="2"/>
      <c r="U27" s="2"/>
    </row>
    <row r="28" spans="15:21" ht="15.75" customHeight="1" x14ac:dyDescent="0.15">
      <c r="O28" s="86" t="s">
        <v>24</v>
      </c>
      <c r="P28" s="17">
        <v>0.26924979389942294</v>
      </c>
      <c r="Q28" s="17">
        <v>0.73032200357781751</v>
      </c>
      <c r="R28"/>
      <c r="S28" s="2"/>
      <c r="T28" s="2"/>
      <c r="U28" s="2"/>
    </row>
    <row r="29" spans="15:21" ht="15.75" customHeight="1" x14ac:dyDescent="0.15">
      <c r="O29" s="86" t="s">
        <v>7</v>
      </c>
      <c r="P29" s="17">
        <v>0.4452610238215915</v>
      </c>
      <c r="Q29" s="17">
        <v>0.74989329918907388</v>
      </c>
      <c r="R29"/>
      <c r="S29" s="2"/>
      <c r="T29" s="2"/>
      <c r="U29" s="2"/>
    </row>
    <row r="30" spans="15:21" ht="15.75" customHeight="1" x14ac:dyDescent="0.15">
      <c r="O30" s="86" t="s">
        <v>13</v>
      </c>
      <c r="P30" s="17">
        <v>0.45157967032967034</v>
      </c>
      <c r="Q30" s="17">
        <v>0.75099942889777271</v>
      </c>
      <c r="R30"/>
      <c r="S30" s="2"/>
      <c r="T30" s="2"/>
      <c r="U30" s="2"/>
    </row>
    <row r="31" spans="15:21" ht="15.75" customHeight="1" x14ac:dyDescent="0.15">
      <c r="O31" s="86" t="s">
        <v>20</v>
      </c>
      <c r="P31" s="17">
        <v>0.44115574348132486</v>
      </c>
      <c r="Q31" s="17">
        <v>0.80051150895140666</v>
      </c>
      <c r="R31"/>
      <c r="S31" s="2"/>
      <c r="T31" s="2"/>
      <c r="U31" s="2"/>
    </row>
    <row r="32" spans="15:21" ht="15.75" customHeight="1" x14ac:dyDescent="0.15">
      <c r="O32" s="86" t="s">
        <v>3</v>
      </c>
      <c r="P32" s="17">
        <v>0.47262503699319325</v>
      </c>
      <c r="Q32" s="17">
        <v>0.818974358974359</v>
      </c>
      <c r="R32"/>
      <c r="S32" s="2"/>
      <c r="T32" s="2"/>
      <c r="U32" s="2"/>
    </row>
    <row r="33" spans="2:22" ht="15.75" customHeight="1" x14ac:dyDescent="0.15">
      <c r="O33" s="86" t="s">
        <v>4</v>
      </c>
      <c r="P33" s="17">
        <v>0.58851522842639592</v>
      </c>
      <c r="Q33" s="17">
        <v>0.88575862480601653</v>
      </c>
      <c r="R33"/>
      <c r="S33" s="2"/>
      <c r="T33" s="2"/>
      <c r="U33" s="2"/>
    </row>
    <row r="34" spans="2:22" ht="15.75" customHeight="1" x14ac:dyDescent="0.15">
      <c r="O34" s="86" t="s">
        <v>28</v>
      </c>
      <c r="P34" s="17">
        <v>0.63692307692307693</v>
      </c>
      <c r="Q34" s="17">
        <v>0.90097932535364522</v>
      </c>
      <c r="R34"/>
      <c r="S34" s="2"/>
      <c r="T34" s="2"/>
      <c r="U34" s="2"/>
    </row>
    <row r="35" spans="2:22" ht="15.75" customHeight="1" x14ac:dyDescent="0.15">
      <c r="O35" s="86" t="s">
        <v>9</v>
      </c>
      <c r="P35" s="17">
        <v>0.82814661134163214</v>
      </c>
      <c r="Q35" s="17">
        <v>0.97795018374846876</v>
      </c>
      <c r="R35"/>
      <c r="S35" s="2"/>
      <c r="T35" s="2"/>
      <c r="U35" s="2"/>
    </row>
    <row r="36" spans="2:22" ht="15.75" customHeight="1" x14ac:dyDescent="0.15">
      <c r="O36" s="86" t="s">
        <v>14</v>
      </c>
      <c r="P36" s="17">
        <v>0.65447270648756783</v>
      </c>
      <c r="Q36" s="17">
        <v>0.98877374784110539</v>
      </c>
      <c r="R36"/>
      <c r="S36" s="2"/>
      <c r="T36" s="2"/>
      <c r="U36" s="2"/>
    </row>
    <row r="37" spans="2:22" ht="15.75" customHeight="1" x14ac:dyDescent="0.15">
      <c r="O37" s="86" t="s">
        <v>16</v>
      </c>
      <c r="P37" s="17">
        <v>0.75256711616973893</v>
      </c>
      <c r="Q37" s="17">
        <v>0.99476696647587903</v>
      </c>
      <c r="R37"/>
      <c r="S37" s="2"/>
      <c r="T37" s="2"/>
      <c r="U37" s="2"/>
    </row>
    <row r="38" spans="2:22" ht="15.75" customHeight="1" x14ac:dyDescent="0.15">
      <c r="O38" s="86" t="s">
        <v>5</v>
      </c>
      <c r="P38" s="17">
        <v>0.67168488348113009</v>
      </c>
      <c r="Q38" s="17">
        <v>0.99969306322897478</v>
      </c>
      <c r="R38"/>
      <c r="S38" s="2"/>
      <c r="T38" s="2"/>
      <c r="U38" s="2"/>
    </row>
    <row r="39" spans="2:22" ht="15.75" customHeight="1" x14ac:dyDescent="0.15">
      <c r="O39" s="86" t="s">
        <v>27</v>
      </c>
      <c r="P39" s="17">
        <v>1</v>
      </c>
      <c r="Q39" s="17">
        <v>1</v>
      </c>
      <c r="R39"/>
      <c r="S39" s="2"/>
      <c r="T39" s="2"/>
      <c r="U39" s="2"/>
    </row>
    <row r="40" spans="2:22" ht="15.75" customHeight="1" x14ac:dyDescent="0.15">
      <c r="O40" s="86" t="s">
        <v>15</v>
      </c>
      <c r="P40" s="17">
        <v>1</v>
      </c>
      <c r="Q40" s="17">
        <v>1</v>
      </c>
      <c r="R40"/>
      <c r="S40" s="2"/>
      <c r="T40" s="2"/>
      <c r="U40" s="2"/>
    </row>
    <row r="41" spans="2:22" ht="15.75" customHeight="1" x14ac:dyDescent="0.15">
      <c r="O41" s="87" t="s">
        <v>12</v>
      </c>
      <c r="P41" s="19">
        <v>1</v>
      </c>
      <c r="Q41" s="19">
        <v>1</v>
      </c>
      <c r="R41"/>
      <c r="S41" s="2"/>
      <c r="T41" s="2"/>
      <c r="U41" s="2"/>
    </row>
    <row r="42" spans="2:22" ht="15.75" customHeight="1" x14ac:dyDescent="0.15">
      <c r="B42" s="88" t="s">
        <v>100</v>
      </c>
      <c r="S42"/>
      <c r="T42" s="2"/>
      <c r="U42" s="2"/>
      <c r="V42" s="2"/>
    </row>
    <row r="44" spans="2:22" ht="14" x14ac:dyDescent="0.15">
      <c r="B44" s="32" t="s">
        <v>80</v>
      </c>
    </row>
    <row r="45" spans="2:22" ht="3.75" customHeight="1" x14ac:dyDescent="0.15"/>
    <row r="46" spans="2:22" ht="12.75" customHeight="1" x14ac:dyDescent="0.15">
      <c r="B46" s="160" t="s">
        <v>201</v>
      </c>
      <c r="C46" s="160"/>
      <c r="D46" s="160"/>
      <c r="E46" s="160"/>
      <c r="F46" s="160"/>
      <c r="G46" s="160"/>
      <c r="H46" s="160"/>
      <c r="I46" s="160"/>
      <c r="J46" s="160"/>
      <c r="K46" s="160"/>
      <c r="L46" s="160"/>
      <c r="M46" s="160"/>
      <c r="N46" s="160"/>
      <c r="O46" s="160"/>
    </row>
    <row r="47" spans="2:22" ht="14.25" customHeight="1" x14ac:dyDescent="0.15">
      <c r="B47" s="160"/>
      <c r="C47" s="160"/>
      <c r="D47" s="160"/>
      <c r="E47" s="160"/>
      <c r="F47" s="160"/>
      <c r="G47" s="160"/>
      <c r="H47" s="160"/>
      <c r="I47" s="160"/>
      <c r="J47" s="160"/>
      <c r="K47" s="160"/>
      <c r="L47" s="160"/>
      <c r="M47" s="160"/>
      <c r="N47" s="160"/>
      <c r="O47" s="160"/>
    </row>
    <row r="48" spans="2:22" ht="14.25" customHeight="1" x14ac:dyDescent="0.15">
      <c r="B48" s="160"/>
      <c r="C48" s="160"/>
      <c r="D48" s="160"/>
      <c r="E48" s="160"/>
      <c r="F48" s="160"/>
      <c r="G48" s="160"/>
      <c r="H48" s="160"/>
      <c r="I48" s="160"/>
      <c r="J48" s="160"/>
      <c r="K48" s="160"/>
      <c r="L48" s="160"/>
      <c r="M48" s="160"/>
      <c r="N48" s="160"/>
      <c r="O48" s="160"/>
    </row>
    <row r="49" spans="2:18" ht="84" customHeight="1" x14ac:dyDescent="0.15">
      <c r="B49" s="160"/>
      <c r="C49" s="160"/>
      <c r="D49" s="160"/>
      <c r="E49" s="160"/>
      <c r="F49" s="160"/>
      <c r="G49" s="160"/>
      <c r="H49" s="160"/>
      <c r="I49" s="160"/>
      <c r="J49" s="160"/>
      <c r="K49" s="160"/>
      <c r="L49" s="160"/>
      <c r="M49" s="160"/>
      <c r="N49" s="160"/>
      <c r="O49" s="160"/>
    </row>
    <row r="50" spans="2:18" ht="12.75" customHeight="1" x14ac:dyDescent="0.15">
      <c r="B50" s="84"/>
      <c r="C50" s="84"/>
      <c r="D50" s="84"/>
      <c r="E50" s="84"/>
      <c r="F50" s="84"/>
      <c r="G50" s="84"/>
      <c r="H50" s="84"/>
      <c r="I50" s="84"/>
      <c r="J50" s="84"/>
      <c r="K50" s="84"/>
      <c r="L50" s="84"/>
      <c r="M50" s="84"/>
      <c r="N50" s="84"/>
      <c r="O50" s="84"/>
    </row>
    <row r="51" spans="2:18" ht="12.75" customHeight="1" x14ac:dyDescent="0.15">
      <c r="C51" s="84"/>
      <c r="D51" s="84"/>
      <c r="E51" s="84"/>
      <c r="F51" s="84"/>
      <c r="G51" s="84"/>
      <c r="H51" s="84"/>
      <c r="I51" s="84"/>
      <c r="J51" s="84"/>
      <c r="K51" s="84"/>
      <c r="L51" s="84"/>
      <c r="M51" s="84"/>
      <c r="N51" s="84"/>
      <c r="O51" s="84"/>
      <c r="R51" s="8"/>
    </row>
    <row r="52" spans="2:18" ht="12.75" customHeight="1" x14ac:dyDescent="0.15">
      <c r="B52" s="84"/>
      <c r="C52" s="84"/>
      <c r="D52" s="84"/>
      <c r="E52" s="84"/>
      <c r="F52" s="84"/>
      <c r="G52" s="84"/>
      <c r="H52" s="84"/>
      <c r="I52" s="84"/>
      <c r="J52" s="84"/>
      <c r="K52" s="84"/>
      <c r="L52" s="84"/>
      <c r="M52" s="84"/>
      <c r="N52" s="84"/>
      <c r="O52" s="84"/>
    </row>
  </sheetData>
  <mergeCells count="1">
    <mergeCell ref="B46:O49"/>
  </mergeCells>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Y204"/>
  <sheetViews>
    <sheetView showGridLines="0" zoomScale="85" zoomScaleNormal="85" workbookViewId="0"/>
  </sheetViews>
  <sheetFormatPr baseColWidth="10" defaultColWidth="9.1640625" defaultRowHeight="13" x14ac:dyDescent="0.15"/>
  <cols>
    <col min="1" max="1" customWidth="true" style="7" width="1.33203125" collapsed="false"/>
    <col min="2" max="2" customWidth="true" style="7" width="10.33203125" collapsed="false"/>
    <col min="3" max="6" style="7" width="9.1640625" collapsed="false"/>
    <col min="7" max="7" customWidth="true" style="7" width="21.6640625" collapsed="false"/>
    <col min="8" max="8" customWidth="true" style="7" width="2.83203125" collapsed="false"/>
    <col min="9" max="12" style="7" width="9.1640625" collapsed="false"/>
    <col min="13" max="14" customWidth="true" style="7" width="4.5" collapsed="false"/>
    <col min="15" max="15" customWidth="true" style="7" width="16.83203125" collapsed="false"/>
    <col min="16" max="16" customWidth="true" style="7" width="30.83203125" collapsed="false"/>
    <col min="17" max="17" customWidth="true" style="7" width="12.1640625" collapsed="false"/>
    <col min="18" max="18" customWidth="true" style="7" width="13.0" collapsed="false"/>
    <col min="19" max="19" customWidth="true" style="7" width="13.83203125" collapsed="false"/>
    <col min="20" max="20" customWidth="true" style="7" width="13.0" collapsed="false"/>
    <col min="21" max="21" bestFit="true" customWidth="true" style="7" width="10.5" collapsed="false"/>
    <col min="22" max="22" customWidth="true" style="7" width="10.83203125" collapsed="false"/>
    <col min="23" max="23" bestFit="true" customWidth="true" style="7" width="10.5" collapsed="false"/>
    <col min="24" max="24" customWidth="true" style="7" width="11.5" collapsed="false"/>
    <col min="25" max="16384" style="7" width="9.1640625" collapsed="false"/>
  </cols>
  <sheetData>
    <row r="1" spans="1:20" ht="6" customHeight="1" x14ac:dyDescent="0.15"/>
    <row r="2" spans="1:20" s="10" customFormat="1" ht="24" x14ac:dyDescent="0.3">
      <c r="B2" s="111" t="s">
        <v>114</v>
      </c>
    </row>
    <row r="3" spans="1:20" ht="9" customHeight="1" x14ac:dyDescent="0.15"/>
    <row r="4" spans="1:20" s="115" customFormat="1" ht="22" customHeight="1" x14ac:dyDescent="0.15">
      <c r="A4" s="10"/>
      <c r="B4" s="116" t="s">
        <v>102</v>
      </c>
    </row>
    <row r="5" spans="1:20" s="10" customFormat="1" ht="5.25" customHeight="1" x14ac:dyDescent="0.15">
      <c r="B5" s="77"/>
    </row>
    <row r="6" spans="1:20" s="10" customFormat="1" ht="22" customHeight="1" x14ac:dyDescent="0.15">
      <c r="B6" s="78" t="s">
        <v>191</v>
      </c>
    </row>
    <row r="7" spans="1:20" ht="5.25" customHeight="1" x14ac:dyDescent="0.15">
      <c r="G7" s="24"/>
      <c r="H7" s="9"/>
    </row>
    <row r="8" spans="1:20" ht="14.25" customHeight="1" x14ac:dyDescent="0.15">
      <c r="B8" s="7" t="s">
        <v>84</v>
      </c>
      <c r="F8" s="25"/>
      <c r="G8" s="130" t="s">
        <v>32</v>
      </c>
      <c r="H8" s="26"/>
      <c r="I8" s="9"/>
      <c r="O8" s="23"/>
    </row>
    <row r="9" spans="1:20" x14ac:dyDescent="0.15">
      <c r="L9" s="89"/>
    </row>
    <row r="14" spans="1:20" ht="21.75" customHeight="1" x14ac:dyDescent="0.15">
      <c r="P14" s="117"/>
      <c r="Q14" s="161" t="str">
        <f>G8</f>
        <v>Aberdeen City</v>
      </c>
      <c r="R14" s="162"/>
      <c r="S14" s="161" t="s">
        <v>0</v>
      </c>
      <c r="T14" s="163"/>
    </row>
    <row r="15" spans="1:20" ht="23.25" customHeight="1" x14ac:dyDescent="0.15">
      <c r="O15" s="5"/>
      <c r="P15" s="118" t="s">
        <v>65</v>
      </c>
      <c r="Q15" s="118" t="s">
        <v>37</v>
      </c>
      <c r="R15" s="119" t="s">
        <v>83</v>
      </c>
      <c r="S15" s="118" t="s">
        <v>37</v>
      </c>
      <c r="T15" s="120" t="s">
        <v>83</v>
      </c>
    </row>
    <row r="16" spans="1:20" ht="14" x14ac:dyDescent="0.15">
      <c r="O16" s="20" t="str">
        <f>CONCATENATE($Q$14,P16)</f>
        <v>Aberdeen CityFrail Older People</v>
      </c>
      <c r="P16" s="59" t="s">
        <v>70</v>
      </c>
      <c r="Q16" s="55">
        <f>VLOOKUP(G8,'Background Data'!$B$45:$K$76,7,FALSE)</f>
        <v>93</v>
      </c>
      <c r="R16" s="46">
        <f>(Q16)/(VLOOKUP($G$8,'Background Data'!$B$45:$K$76,10,FALSE))</f>
        <v>0.23907455012853471</v>
      </c>
      <c r="S16" s="55">
        <f>VLOOKUP(S14,'Background Data'!$B$45:$K$76,7,FALSE)</f>
        <v>30559</v>
      </c>
      <c r="T16" s="46">
        <f>(S16)/((VLOOKUP($S$14,'Background Data'!$B$45:$K$76,10,FALSE)))</f>
        <v>0.36552078847902014</v>
      </c>
    </row>
    <row r="17" spans="15:20" ht="14" x14ac:dyDescent="0.15">
      <c r="O17" s="20" t="str">
        <f t="shared" ref="O17:O23" si="0">CONCATENATE($Q$14,P17)</f>
        <v>Aberdeen CityPhysical Disability</v>
      </c>
      <c r="P17" s="16" t="s">
        <v>62</v>
      </c>
      <c r="Q17" s="56">
        <f>VLOOKUP(G8,'Background Data'!$B$45:$K$76,6,FALSE)</f>
        <v>67</v>
      </c>
      <c r="R17" s="36">
        <f>(Q17)/(VLOOKUP($G$8,'Background Data'!$B$45:$K$76,10,FALSE))</f>
        <v>0.17223650385604114</v>
      </c>
      <c r="S17" s="56">
        <f>VLOOKUP(S14,'Background Data'!$B$45:$K$76,6,FALSE)</f>
        <v>20691</v>
      </c>
      <c r="T17" s="36">
        <f>(S17)/((VLOOKUP($S$14,'Background Data'!$B$45:$K$76,10,FALSE)))</f>
        <v>0.24748815846131764</v>
      </c>
    </row>
    <row r="18" spans="15:20" ht="14" x14ac:dyDescent="0.15">
      <c r="O18" s="20" t="str">
        <f t="shared" si="0"/>
        <v>Aberdeen CityLearning Disability</v>
      </c>
      <c r="P18" s="16" t="s">
        <v>69</v>
      </c>
      <c r="Q18" s="56">
        <f>VLOOKUP(G8,'Background Data'!$B$45:$K$76,4,FALSE)</f>
        <v>69</v>
      </c>
      <c r="R18" s="36">
        <f>(Q18)/(VLOOKUP($G$8,'Background Data'!$B$45:$K$76,10,FALSE))</f>
        <v>0.17737789203084833</v>
      </c>
      <c r="S18" s="56">
        <f>VLOOKUP(S14,'Background Data'!$B$45:$K$76,4,FALSE)</f>
        <v>9328</v>
      </c>
      <c r="T18" s="36">
        <f>(S18)/((VLOOKUP($S$14,'Background Data'!$B$45:$K$76,10,FALSE)))</f>
        <v>0.11157360891823358</v>
      </c>
    </row>
    <row r="19" spans="15:20" ht="14" x14ac:dyDescent="0.15">
      <c r="O19" s="20" t="str">
        <f t="shared" si="0"/>
        <v>Aberdeen CityDementia</v>
      </c>
      <c r="P19" s="16" t="s">
        <v>60</v>
      </c>
      <c r="Q19" s="56">
        <f>VLOOKUP(G8,'Background Data'!$B$45:$K$76,2,FALSE)</f>
        <v>29</v>
      </c>
      <c r="R19" s="36">
        <f>(Q19)/(VLOOKUP($G$8,'Background Data'!$B$45:$K$76,10,FALSE))</f>
        <v>7.4550128534704371E-2</v>
      </c>
      <c r="S19" s="56">
        <f>VLOOKUP(S14,'Background Data'!$B$45:$K$76,2,FALSE)</f>
        <v>6407</v>
      </c>
      <c r="T19" s="36">
        <f>(S19)/((VLOOKUP($S$14,'Background Data'!$B$45:$K$76,10,FALSE)))</f>
        <v>7.6635089230180378E-2</v>
      </c>
    </row>
    <row r="20" spans="15:20" ht="14" x14ac:dyDescent="0.15">
      <c r="O20" s="20" t="str">
        <f t="shared" si="0"/>
        <v>Aberdeen CityMental Health</v>
      </c>
      <c r="P20" s="16" t="s">
        <v>61</v>
      </c>
      <c r="Q20" s="56">
        <f>VLOOKUP(G8,'Background Data'!$B$45:$K$76,3,FALSE)</f>
        <v>15</v>
      </c>
      <c r="R20" s="36">
        <f>(Q20)/(VLOOKUP($G$8,'Background Data'!$B$45:$K$76,10,FALSE))</f>
        <v>3.8560411311053984E-2</v>
      </c>
      <c r="S20" s="56">
        <f>VLOOKUP(S14,'Background Data'!$B$45:$K$76,3,FALSE)</f>
        <v>4710</v>
      </c>
      <c r="T20" s="36">
        <f>(S20)/((VLOOKUP($S$14,'Background Data'!$B$45:$K$76,10,FALSE)))</f>
        <v>5.6337017367590066E-2</v>
      </c>
    </row>
    <row r="21" spans="15:20" ht="14" x14ac:dyDescent="0.15">
      <c r="O21" s="20" t="str">
        <f t="shared" si="0"/>
        <v>Aberdeen CityLearning and Physical Disability</v>
      </c>
      <c r="P21" s="16" t="s">
        <v>67</v>
      </c>
      <c r="Q21" s="56">
        <f>VLOOKUP(G8,'Background Data'!$B$45:$K$76,5,FALSE)</f>
        <v>0</v>
      </c>
      <c r="R21" s="36">
        <f>(Q21)/(VLOOKUP($G$8,'Background Data'!$B$45:$K$76,10,FALSE))</f>
        <v>0</v>
      </c>
      <c r="S21" s="56">
        <f>VLOOKUP(S14,'Background Data'!$B$45:$K$76,5,FALSE)</f>
        <v>880</v>
      </c>
      <c r="T21" s="36">
        <f>(S21)/((VLOOKUP($S$14,'Background Data'!$B$45:$K$76,10,FALSE)))</f>
        <v>1.0525812162097508E-2</v>
      </c>
    </row>
    <row r="22" spans="15:20" ht="14" x14ac:dyDescent="0.15">
      <c r="O22" s="20" t="str">
        <f t="shared" si="0"/>
        <v>Aberdeen CityOther</v>
      </c>
      <c r="P22" s="16" t="s">
        <v>50</v>
      </c>
      <c r="Q22" s="56">
        <f>VLOOKUP(G8,'Background Data'!$B$45:$K$76,8,FALSE)</f>
        <v>99</v>
      </c>
      <c r="R22" s="36">
        <f>(Q22)/(VLOOKUP($G$8,'Background Data'!$B$45:$K$76,10,FALSE))</f>
        <v>0.25449871465295631</v>
      </c>
      <c r="S22" s="56">
        <f>VLOOKUP(S14,'Background Data'!$B$45:$K$76,8,FALSE)</f>
        <v>5922</v>
      </c>
      <c r="T22" s="36">
        <f>(S22)/((VLOOKUP($S$14,'Background Data'!$B$45:$K$76,10,FALSE)))</f>
        <v>7.0833931390842542E-2</v>
      </c>
    </row>
    <row r="23" spans="15:20" ht="14" x14ac:dyDescent="0.15">
      <c r="O23" s="20" t="str">
        <f t="shared" si="0"/>
        <v>Aberdeen CityNot Known</v>
      </c>
      <c r="P23" s="18" t="s">
        <v>51</v>
      </c>
      <c r="Q23" s="57">
        <f>VLOOKUP(G8,'Background Data'!$B$45:$K$76,9,FALSE)</f>
        <v>17</v>
      </c>
      <c r="R23" s="40">
        <f>(Q23)/(VLOOKUP($G$8,'Background Data'!$B$45:$K$76,10,FALSE))</f>
        <v>4.3701799485861184E-2</v>
      </c>
      <c r="S23" s="57">
        <f>VLOOKUP(S14,'Background Data'!$B$45:$K$76,9,FALSE)</f>
        <v>5107</v>
      </c>
      <c r="T23" s="40">
        <f>(S23)/((VLOOKUP($S$14,'Background Data'!$B$45:$K$76,10,FALSE)))</f>
        <v>6.1085593990718147E-2</v>
      </c>
    </row>
    <row r="26" spans="15:20" ht="14" x14ac:dyDescent="0.15">
      <c r="P26" s="91"/>
      <c r="R26" s="2"/>
      <c r="T26" s="2"/>
    </row>
    <row r="27" spans="15:20" ht="14" x14ac:dyDescent="0.15">
      <c r="P27" s="91"/>
      <c r="R27" s="2"/>
      <c r="T27" s="2"/>
    </row>
    <row r="28" spans="15:20" ht="14" x14ac:dyDescent="0.15">
      <c r="P28" s="91"/>
      <c r="R28" s="2"/>
      <c r="T28" s="2"/>
    </row>
    <row r="29" spans="15:20" ht="14" x14ac:dyDescent="0.15">
      <c r="P29" s="91"/>
      <c r="R29" s="2"/>
      <c r="T29" s="2"/>
    </row>
    <row r="30" spans="15:20" ht="14" x14ac:dyDescent="0.15">
      <c r="P30" s="91"/>
      <c r="R30" s="2"/>
      <c r="T30" s="2"/>
    </row>
    <row r="31" spans="15:20" ht="14" x14ac:dyDescent="0.15">
      <c r="P31" s="91"/>
      <c r="R31" s="2"/>
      <c r="T31" s="2"/>
    </row>
    <row r="32" spans="15:20" ht="14" x14ac:dyDescent="0.15">
      <c r="P32" s="91"/>
      <c r="R32" s="2"/>
      <c r="T32" s="2"/>
    </row>
    <row r="33" spans="1:23" ht="14" x14ac:dyDescent="0.15">
      <c r="P33" s="91"/>
      <c r="R33" s="2"/>
      <c r="T33" s="2"/>
    </row>
    <row r="34" spans="1:23" x14ac:dyDescent="0.15">
      <c r="B34" s="58" t="s">
        <v>161</v>
      </c>
    </row>
    <row r="35" spans="1:23" x14ac:dyDescent="0.15">
      <c r="B35" s="58" t="s">
        <v>169</v>
      </c>
    </row>
    <row r="36" spans="1:23" ht="11.25" customHeight="1" x14ac:dyDescent="0.15">
      <c r="B36" s="58" t="s">
        <v>202</v>
      </c>
    </row>
    <row r="37" spans="1:23" ht="11.25" customHeight="1" x14ac:dyDescent="0.15">
      <c r="B37" s="58" t="s">
        <v>204</v>
      </c>
    </row>
    <row r="38" spans="1:23" ht="11.25" customHeight="1" x14ac:dyDescent="0.15"/>
    <row r="39" spans="1:23" s="115" customFormat="1" ht="22" customHeight="1" x14ac:dyDescent="0.15">
      <c r="A39" s="10"/>
      <c r="B39" s="116" t="s">
        <v>162</v>
      </c>
    </row>
    <row r="40" spans="1:23" s="10" customFormat="1" ht="5.25" customHeight="1" x14ac:dyDescent="0.15">
      <c r="B40" s="77"/>
    </row>
    <row r="41" spans="1:23" s="10" customFormat="1" ht="22" customHeight="1" x14ac:dyDescent="0.15">
      <c r="B41" s="78" t="s">
        <v>165</v>
      </c>
    </row>
    <row r="42" spans="1:23" ht="8.25" customHeight="1" x14ac:dyDescent="0.15"/>
    <row r="43" spans="1:23" ht="14" x14ac:dyDescent="0.15">
      <c r="B43" s="7" t="s">
        <v>84</v>
      </c>
      <c r="G43" s="130" t="s">
        <v>32</v>
      </c>
      <c r="Q43" s="9"/>
      <c r="R43" s="9"/>
      <c r="S43" s="9"/>
      <c r="T43" s="9"/>
      <c r="U43" s="9"/>
      <c r="V43" s="9"/>
      <c r="W43" s="9"/>
    </row>
    <row r="44" spans="1:23" ht="11.25" customHeight="1" x14ac:dyDescent="0.15">
      <c r="O44" s="4"/>
      <c r="Q44" s="9"/>
      <c r="R44" s="3"/>
      <c r="S44" s="9"/>
      <c r="T44" s="3"/>
      <c r="U44" s="9"/>
      <c r="V44" s="3"/>
      <c r="W44" s="9"/>
    </row>
    <row r="45" spans="1:23" x14ac:dyDescent="0.15">
      <c r="Q45" s="9"/>
      <c r="R45" s="3"/>
      <c r="S45" s="9"/>
      <c r="T45" s="3"/>
      <c r="U45" s="9"/>
      <c r="V45" s="3"/>
      <c r="W45" s="9"/>
    </row>
    <row r="46" spans="1:23" x14ac:dyDescent="0.15">
      <c r="Q46" s="9"/>
      <c r="R46" s="3"/>
      <c r="S46" s="90"/>
      <c r="T46" s="3"/>
      <c r="U46" s="9"/>
      <c r="V46" s="3"/>
      <c r="W46" s="9"/>
    </row>
    <row r="47" spans="1:23" x14ac:dyDescent="0.15">
      <c r="M47" s="4"/>
      <c r="N47" s="4"/>
      <c r="Q47" s="9"/>
      <c r="R47" s="3"/>
      <c r="S47" s="90"/>
      <c r="T47" s="3"/>
      <c r="U47" s="9"/>
      <c r="V47" s="3"/>
      <c r="W47" s="9"/>
    </row>
    <row r="48" spans="1:23" x14ac:dyDescent="0.15">
      <c r="Q48" s="9"/>
      <c r="R48" s="3"/>
      <c r="S48" s="90"/>
      <c r="T48" s="3"/>
      <c r="U48" s="9"/>
      <c r="V48" s="3"/>
      <c r="W48" s="9"/>
    </row>
    <row r="49" spans="12:23" x14ac:dyDescent="0.15">
      <c r="W49" s="9"/>
    </row>
    <row r="50" spans="12:23" x14ac:dyDescent="0.15">
      <c r="W50" s="9"/>
    </row>
    <row r="51" spans="12:23" ht="10.5" customHeight="1" x14ac:dyDescent="0.15">
      <c r="L51" s="27"/>
      <c r="M51" s="27"/>
      <c r="N51" s="27"/>
      <c r="W51" s="9"/>
    </row>
    <row r="52" spans="12:23" ht="20.25" customHeight="1" x14ac:dyDescent="0.15">
      <c r="P52" s="117"/>
      <c r="Q52" s="161" t="str">
        <f>G43</f>
        <v>Aberdeen City</v>
      </c>
      <c r="R52" s="162"/>
      <c r="S52" s="162"/>
      <c r="T52" s="162"/>
      <c r="U52" s="162"/>
      <c r="V52" s="162"/>
      <c r="W52" s="21"/>
    </row>
    <row r="53" spans="12:23" ht="14" x14ac:dyDescent="0.15">
      <c r="P53" s="164" t="s">
        <v>36</v>
      </c>
      <c r="Q53" s="166" t="s">
        <v>39</v>
      </c>
      <c r="R53" s="168"/>
      <c r="S53" s="166" t="s">
        <v>40</v>
      </c>
      <c r="T53" s="168"/>
      <c r="U53" s="166" t="s">
        <v>41</v>
      </c>
      <c r="V53" s="167"/>
      <c r="W53" s="21"/>
    </row>
    <row r="54" spans="12:23" ht="20.25" customHeight="1" x14ac:dyDescent="0.15">
      <c r="P54" s="165"/>
      <c r="Q54" s="118" t="s">
        <v>37</v>
      </c>
      <c r="R54" s="119" t="s">
        <v>83</v>
      </c>
      <c r="S54" s="118" t="s">
        <v>37</v>
      </c>
      <c r="T54" s="120" t="s">
        <v>83</v>
      </c>
      <c r="U54" s="118" t="s">
        <v>37</v>
      </c>
      <c r="V54" s="120" t="s">
        <v>83</v>
      </c>
      <c r="W54" s="21"/>
    </row>
    <row r="55" spans="12:23" ht="14" x14ac:dyDescent="0.15">
      <c r="L55" s="20" t="str">
        <f>CONCATENATE($Q$52,P55,$Q$53)</f>
        <v>Aberdeen CityOption 1&lt;18</v>
      </c>
      <c r="M55" s="20" t="str">
        <f>CONCATENATE($Q$52,P55,$S$53)</f>
        <v>Aberdeen CityOption 118-64</v>
      </c>
      <c r="N55" s="20"/>
      <c r="P55" s="50" t="s">
        <v>54</v>
      </c>
      <c r="Q55" s="98">
        <f>VLOOKUP(CONCATENATE($Q$52,$Q$53),'Background Data'!$AD$78:$AK$201,4,FALSE)</f>
        <v>75</v>
      </c>
      <c r="R55" s="96">
        <f>(Q55)/(VLOOKUP(CONCATENATE($Q$52,$Q$53),'Background Data'!$AD$78:$AL$201,9,FALSE))</f>
        <v>1</v>
      </c>
      <c r="S55" s="93">
        <f>VLOOKUP(CONCATENATE($Q$52,$S$53),'Background Data'!$AD$78:$AK$201,4,FALSE)</f>
        <v>160</v>
      </c>
      <c r="T55" s="96">
        <f>(S55)/(VLOOKUP(CONCATENATE($Q$52,$S$53),'Background Data'!$AD$78:$AL$201,9,FALSE))</f>
        <v>0.90909090909090906</v>
      </c>
      <c r="U55" s="93">
        <f>VLOOKUP(CONCATENATE($Q$52,$U$53),'Background Data'!$AD$78:$AK$201,4,FALSE)</f>
        <v>124</v>
      </c>
      <c r="V55" s="96">
        <f>(U55)/(VLOOKUP(CONCATENATE($Q$52,$U$53),'Background Data'!$AD$78:$AL$201,9,FALSE))</f>
        <v>0.89855072463768115</v>
      </c>
      <c r="W55" s="9"/>
    </row>
    <row r="56" spans="12:23" ht="14" x14ac:dyDescent="0.15">
      <c r="L56" s="20" t="str">
        <f>CONCATENATE($Q$52,P56,$Q$53)</f>
        <v>Aberdeen CityOption 2&lt;18</v>
      </c>
      <c r="M56" s="20" t="str">
        <f>CONCATENATE($Q$52,P56,$S$53)</f>
        <v>Aberdeen CityOption 218-64</v>
      </c>
      <c r="N56" s="20"/>
      <c r="P56" s="33" t="s">
        <v>55</v>
      </c>
      <c r="Q56" s="99">
        <f>VLOOKUP(CONCATENATE($Q$52,$Q$53),'Background Data'!$AD$78:$AK$201,5,FALSE)</f>
        <v>0</v>
      </c>
      <c r="R56" s="97">
        <f>(Q56)/(VLOOKUP(CONCATENATE($Q$52,$Q$53),'Background Data'!$AD$78:$AL$201,9,FALSE))</f>
        <v>0</v>
      </c>
      <c r="S56" s="94">
        <f>VLOOKUP(CONCATENATE($Q$52,$S$53),'Background Data'!$AD$78:$AK$201,5,FALSE)</f>
        <v>6</v>
      </c>
      <c r="T56" s="97">
        <f>(S56)/(VLOOKUP(CONCATENATE($Q$52,$S$53),'Background Data'!$AD$78:$AL$201,9,FALSE))</f>
        <v>3.4090909090909088E-2</v>
      </c>
      <c r="U56" s="94">
        <f>VLOOKUP(CONCATENATE($Q$52,$U$53),'Background Data'!$AD$78:$AK$201,5,FALSE)</f>
        <v>6</v>
      </c>
      <c r="V56" s="97">
        <f>(U56)/(VLOOKUP(CONCATENATE($Q$52,$U$53),'Background Data'!$AD$78:$AL$201,9,FALSE))</f>
        <v>4.3478260869565216E-2</v>
      </c>
      <c r="W56" s="9"/>
    </row>
    <row r="57" spans="12:23" ht="14" x14ac:dyDescent="0.15">
      <c r="L57" s="20" t="str">
        <f>CONCATENATE($Q$52,P57,$Q$53)</f>
        <v>Aberdeen CityOption 3&lt;18</v>
      </c>
      <c r="M57" s="20" t="str">
        <f>CONCATENATE($Q$52,P57,$S$53)</f>
        <v>Aberdeen CityOption 318-64</v>
      </c>
      <c r="N57" s="20"/>
      <c r="O57" s="27"/>
      <c r="P57" s="33" t="s">
        <v>56</v>
      </c>
      <c r="Q57" s="99">
        <f>VLOOKUP(CONCATENATE($Q$52,$Q$53),'Background Data'!$AD$78:$AK$201,6,FALSE)</f>
        <v>0</v>
      </c>
      <c r="R57" s="97">
        <f>(Q57)/(VLOOKUP(CONCATENATE($Q$52,$Q$53),'Background Data'!$AD$78:$AL$201,9,FALSE))</f>
        <v>0</v>
      </c>
      <c r="S57" s="94">
        <f>VLOOKUP(CONCATENATE($Q$52,$S$53),'Background Data'!$AD$78:$AK$201,6,FALSE)</f>
        <v>9</v>
      </c>
      <c r="T57" s="97">
        <f>(S57)/(VLOOKUP(CONCATENATE($Q$52,$S$53),'Background Data'!$AD$78:$AL$201,9,FALSE))</f>
        <v>5.113636363636364E-2</v>
      </c>
      <c r="U57" s="94">
        <f>VLOOKUP(CONCATENATE($Q$52,$U$53),'Background Data'!$AD$78:$AK$201,6,FALSE)</f>
        <v>6</v>
      </c>
      <c r="V57" s="97">
        <f>(U57)/(VLOOKUP(CONCATENATE($Q$52,$U$53),'Background Data'!$AD$78:$AL$201,9,FALSE))</f>
        <v>4.3478260869565216E-2</v>
      </c>
      <c r="W57" s="9"/>
    </row>
    <row r="58" spans="12:23" ht="14" x14ac:dyDescent="0.15">
      <c r="L58" s="20" t="str">
        <f>CONCATENATE($Q$52,P58,$Q$53)</f>
        <v>Aberdeen CityOption 4&lt;18</v>
      </c>
      <c r="M58" s="20" t="str">
        <f>CONCATENATE($Q$52,P58,$S$53)</f>
        <v>Aberdeen CityOption 418-64</v>
      </c>
      <c r="N58" s="20"/>
      <c r="O58" s="20" t="str">
        <f>CONCATENATE($Q$52,P55,$U$53)</f>
        <v>Aberdeen CityOption 165+</v>
      </c>
      <c r="P58" s="33" t="s">
        <v>57</v>
      </c>
      <c r="Q58" s="99">
        <f>VLOOKUP(CONCATENATE($Q$52,$Q$53),'Background Data'!$AD$78:$AK$201,7,FALSE)</f>
        <v>0</v>
      </c>
      <c r="R58" s="97">
        <f>(Q58)/(VLOOKUP(CONCATENATE($Q$52,$Q$53),'Background Data'!$AD$78:$AL$201,9,FALSE))</f>
        <v>0</v>
      </c>
      <c r="S58" s="94">
        <f>VLOOKUP(CONCATENATE($Q$52,$S$53),'Background Data'!$AD$78:$AK$201,7,FALSE)</f>
        <v>0</v>
      </c>
      <c r="T58" s="97">
        <f>(S58)/(VLOOKUP(CONCATENATE($Q$52,$S$53),'Background Data'!$AD$78:$AL$201,9,FALSE))</f>
        <v>0</v>
      </c>
      <c r="U58" s="94">
        <f>VLOOKUP(CONCATENATE($Q$52,$U$53),'Background Data'!$AD$78:$AK$201,7,FALSE)</f>
        <v>0</v>
      </c>
      <c r="V58" s="97">
        <f>(U58)/(VLOOKUP(CONCATENATE($Q$52,$U$53),'Background Data'!$AD$78:$AL$201,9,FALSE))</f>
        <v>0</v>
      </c>
      <c r="W58" s="9"/>
    </row>
    <row r="59" spans="12:23" ht="14" x14ac:dyDescent="0.15">
      <c r="L59" s="27" t="str">
        <f>CONCATENATE($Q$52,P59,$Q$53)</f>
        <v>Aberdeen CityUnknown&lt;18</v>
      </c>
      <c r="M59" s="27" t="str">
        <f>CONCATENATE($Q$52,P59,$S$53)</f>
        <v>Aberdeen CityUnknown18-64</v>
      </c>
      <c r="N59" s="27"/>
      <c r="O59" s="20" t="str">
        <f>CONCATENATE($Q$52,P56,$U$53)</f>
        <v>Aberdeen CityOption 265+</v>
      </c>
      <c r="P59" s="62" t="s">
        <v>107</v>
      </c>
      <c r="Q59" s="100">
        <f>VLOOKUP(CONCATENATE($Q$52,$Q$53),'Background Data'!$AD$78:$AK$201,8,FALSE)</f>
        <v>0</v>
      </c>
      <c r="R59" s="45">
        <f>(Q59)/(VLOOKUP(CONCATENATE($Q$52,$Q$53),'Background Data'!$AD$78:$AL$201,9,FALSE))</f>
        <v>0</v>
      </c>
      <c r="S59" s="101">
        <f>VLOOKUP(CONCATENATE($Q$52,$S$53),'Background Data'!$AD$78:$AK$201,8,FALSE)</f>
        <v>0</v>
      </c>
      <c r="T59" s="45">
        <f>(S59)/(VLOOKUP(CONCATENATE($Q$52,$S$53),'Background Data'!$AD$78:$AL$201,9,FALSE))</f>
        <v>0</v>
      </c>
      <c r="U59" s="101">
        <f>VLOOKUP(CONCATENATE($Q$52,$U$53),'Background Data'!$AD$78:$AK$201,8,FALSE)</f>
        <v>0</v>
      </c>
      <c r="V59" s="45">
        <f>(U59)/(VLOOKUP(CONCATENATE($Q$52,$U$53),'Background Data'!$AD$78:$AL$201,9,FALSE))</f>
        <v>0</v>
      </c>
      <c r="W59" s="9"/>
    </row>
    <row r="60" spans="12:23" x14ac:dyDescent="0.15">
      <c r="L60" s="27"/>
      <c r="M60" s="27"/>
      <c r="N60" s="27"/>
      <c r="O60" s="20" t="str">
        <f>CONCATENATE($Q$52,P57,$U$53)</f>
        <v>Aberdeen CityOption 365+</v>
      </c>
      <c r="P60" s="27"/>
      <c r="Q60" s="27" t="s">
        <v>54</v>
      </c>
      <c r="R60" s="27" t="s">
        <v>55</v>
      </c>
      <c r="S60" s="27" t="s">
        <v>56</v>
      </c>
      <c r="T60" s="27" t="s">
        <v>57</v>
      </c>
      <c r="U60" s="27"/>
      <c r="W60" s="9"/>
    </row>
    <row r="61" spans="12:23" ht="14" x14ac:dyDescent="0.15">
      <c r="O61" s="20" t="str">
        <f>CONCATENATE($Q$52,P58,$U$53)</f>
        <v>Aberdeen CityOption 465+</v>
      </c>
      <c r="P61" s="82" t="s">
        <v>39</v>
      </c>
      <c r="Q61" s="83">
        <f>R55</f>
        <v>1</v>
      </c>
      <c r="R61" s="83">
        <f>R56</f>
        <v>0</v>
      </c>
      <c r="S61" s="83">
        <f>R57</f>
        <v>0</v>
      </c>
      <c r="T61" s="83">
        <f>R58</f>
        <v>0</v>
      </c>
      <c r="U61" s="27"/>
      <c r="W61" s="9"/>
    </row>
    <row r="62" spans="12:23" ht="14" x14ac:dyDescent="0.15">
      <c r="P62" s="82" t="s">
        <v>94</v>
      </c>
      <c r="Q62" s="83">
        <f>T55</f>
        <v>0.90909090909090906</v>
      </c>
      <c r="R62" s="83">
        <f>T56</f>
        <v>3.4090909090909088E-2</v>
      </c>
      <c r="S62" s="83">
        <f>T57</f>
        <v>5.113636363636364E-2</v>
      </c>
      <c r="T62" s="83">
        <f>T58</f>
        <v>0</v>
      </c>
      <c r="U62" s="27"/>
      <c r="W62" s="9"/>
    </row>
    <row r="63" spans="12:23" ht="14" x14ac:dyDescent="0.15">
      <c r="P63" s="82" t="s">
        <v>41</v>
      </c>
      <c r="Q63" s="83">
        <f>V55</f>
        <v>0.89855072463768115</v>
      </c>
      <c r="R63" s="83">
        <f>V56</f>
        <v>4.3478260869565216E-2</v>
      </c>
      <c r="S63" s="83">
        <f>V57</f>
        <v>4.3478260869565216E-2</v>
      </c>
      <c r="T63" s="83">
        <f>V58</f>
        <v>0</v>
      </c>
      <c r="U63" s="27"/>
      <c r="W63" s="9"/>
    </row>
    <row r="64" spans="12:23" x14ac:dyDescent="0.15">
      <c r="P64" s="27"/>
      <c r="Q64" s="27"/>
      <c r="R64" s="27"/>
      <c r="S64" s="27"/>
      <c r="T64" s="27"/>
      <c r="U64" s="27"/>
      <c r="W64" s="9"/>
    </row>
    <row r="65" spans="16:23" x14ac:dyDescent="0.15">
      <c r="W65" s="9"/>
    </row>
    <row r="66" spans="16:23" x14ac:dyDescent="0.15">
      <c r="W66" s="9"/>
    </row>
    <row r="67" spans="16:23" x14ac:dyDescent="0.15">
      <c r="W67" s="13"/>
    </row>
    <row r="68" spans="16:23" x14ac:dyDescent="0.15">
      <c r="W68" s="9"/>
    </row>
    <row r="69" spans="16:23" ht="21" customHeight="1" x14ac:dyDescent="0.15">
      <c r="P69" s="117"/>
      <c r="Q69" s="161" t="s">
        <v>0</v>
      </c>
      <c r="R69" s="162"/>
      <c r="S69" s="162"/>
      <c r="T69" s="162"/>
      <c r="U69" s="162"/>
      <c r="V69" s="162"/>
      <c r="W69" s="21"/>
    </row>
    <row r="70" spans="16:23" ht="14" x14ac:dyDescent="0.15">
      <c r="P70" s="164" t="s">
        <v>36</v>
      </c>
      <c r="Q70" s="166" t="s">
        <v>39</v>
      </c>
      <c r="R70" s="168"/>
      <c r="S70" s="166" t="s">
        <v>40</v>
      </c>
      <c r="T70" s="168"/>
      <c r="U70" s="166" t="s">
        <v>41</v>
      </c>
      <c r="V70" s="168"/>
      <c r="W70" s="21"/>
    </row>
    <row r="71" spans="16:23" ht="14" x14ac:dyDescent="0.15">
      <c r="P71" s="165"/>
      <c r="Q71" s="118" t="s">
        <v>37</v>
      </c>
      <c r="R71" s="120" t="s">
        <v>83</v>
      </c>
      <c r="S71" s="125" t="s">
        <v>37</v>
      </c>
      <c r="T71" s="120" t="s">
        <v>83</v>
      </c>
      <c r="U71" s="125" t="s">
        <v>37</v>
      </c>
      <c r="V71" s="120" t="s">
        <v>83</v>
      </c>
      <c r="W71" s="21"/>
    </row>
    <row r="72" spans="16:23" ht="14" x14ac:dyDescent="0.15">
      <c r="P72" s="59" t="s">
        <v>54</v>
      </c>
      <c r="Q72" s="93">
        <f>VLOOKUP(CONCATENATE(Q69,Q70),'Background Data'!AD78:AK201,4,FALSE)</f>
        <v>941</v>
      </c>
      <c r="R72" s="96">
        <f>(Q72)/(VLOOKUP(CONCATENATE($Q$69,$Q$70),'Background Data'!$AD$78:$AL$201,9,FALSE))</f>
        <v>0.4612745098039216</v>
      </c>
      <c r="S72" s="93">
        <f>VLOOKUP(CONCATENATE(Q69,S70),'Background Data'!AD78:AK201,4,FALSE)</f>
        <v>2893</v>
      </c>
      <c r="T72" s="96">
        <f>(S72)/(VLOOKUP(CONCATENATE($Q$69,$S$70),'Background Data'!$AD$78:$AL$201,9,FALSE))</f>
        <v>0.12908839409218686</v>
      </c>
      <c r="U72" s="93">
        <f>VLOOKUP(CONCATENATE(Q69,U70),'Background Data'!AD78:AK201,4,FALSE)</f>
        <v>2171</v>
      </c>
      <c r="V72" s="46">
        <f>(U72)/(VLOOKUP(CONCATENATE($Q$69,$U$70),'Background Data'!$AD$78:$AL$201,9,FALSE))</f>
        <v>3.6701435261102568E-2</v>
      </c>
      <c r="W72" s="9"/>
    </row>
    <row r="73" spans="16:23" ht="14" x14ac:dyDescent="0.15">
      <c r="P73" s="16" t="s">
        <v>55</v>
      </c>
      <c r="Q73" s="94">
        <f>VLOOKUP(CONCATENATE(Q69,Q70),'Background Data'!AD78:AK201,5,FALSE)</f>
        <v>148</v>
      </c>
      <c r="R73" s="97">
        <f>(Q73)/(VLOOKUP(CONCATENATE($Q$69,$Q$70),'Background Data'!$AD$78:$AL$201,9,FALSE))</f>
        <v>7.2549019607843143E-2</v>
      </c>
      <c r="S73" s="94">
        <f>VLOOKUP(CONCATENATE(Q69,S70),'Background Data'!AD78:AK201,5,FALSE)</f>
        <v>2756</v>
      </c>
      <c r="T73" s="97">
        <f>(S73)/(VLOOKUP(CONCATENATE($Q$69,$S$70),'Background Data'!$AD$78:$AL$201,9,FALSE))</f>
        <v>0.1229753246173754</v>
      </c>
      <c r="U73" s="94">
        <f>VLOOKUP(CONCATENATE(Q69,U70),'Background Data'!AD78:AK201,5,FALSE)</f>
        <v>1786</v>
      </c>
      <c r="V73" s="36">
        <f>(U73)/(VLOOKUP(CONCATENATE($Q$69,$U$70),'Background Data'!$AD$78:$AL$201,9,FALSE))</f>
        <v>3.0192889625209204E-2</v>
      </c>
      <c r="W73" s="9"/>
    </row>
    <row r="74" spans="16:23" ht="14" x14ac:dyDescent="0.15">
      <c r="P74" s="16" t="s">
        <v>56</v>
      </c>
      <c r="Q74" s="94">
        <f>VLOOKUP(CONCATENATE(Q69,Q70),'Background Data'!AD78:AK201,6,FALSE)</f>
        <v>771</v>
      </c>
      <c r="R74" s="97">
        <f>(Q74)/(VLOOKUP(CONCATENATE($Q$69,$Q$70),'Background Data'!$AD$78:$AL$201,9,FALSE))</f>
        <v>0.37794117647058822</v>
      </c>
      <c r="S74" s="94">
        <f>VLOOKUP(CONCATENATE(Q69,S70),'Background Data'!AD78:AK201,6,FALSE)</f>
        <v>15395</v>
      </c>
      <c r="T74" s="97">
        <f>(S74)/(VLOOKUP(CONCATENATE($Q$69,$S$70),'Background Data'!$AD$78:$AL$201,9,FALSE))</f>
        <v>0.68693944937753781</v>
      </c>
      <c r="U74" s="94">
        <f>VLOOKUP(CONCATENATE(Q69,U70),'Background Data'!AD78:AK201,6,FALSE)</f>
        <v>53248</v>
      </c>
      <c r="V74" s="36">
        <f>(U74)/(VLOOKUP(CONCATENATE($Q$69,$U$70),'Background Data'!$AD$78:$AL$201,9,FALSE))</f>
        <v>0.90017412472740177</v>
      </c>
      <c r="W74" s="9"/>
    </row>
    <row r="75" spans="16:23" ht="14" x14ac:dyDescent="0.15">
      <c r="P75" s="16" t="s">
        <v>57</v>
      </c>
      <c r="Q75" s="94">
        <f>VLOOKUP(CONCATENATE(Q69,Q70),'Background Data'!AD78:AK201,7,FALSE)</f>
        <v>180</v>
      </c>
      <c r="R75" s="97">
        <f>(Q75)/(VLOOKUP(CONCATENATE($Q$69,$Q$70),'Background Data'!$AD$78:$AL$201,9,FALSE))</f>
        <v>8.8235294117647065E-2</v>
      </c>
      <c r="S75" s="94">
        <f>VLOOKUP(CONCATENATE(Q69,S70),'Background Data'!AD78:AK201,7,FALSE)</f>
        <v>1367</v>
      </c>
      <c r="T75" s="97">
        <f>(S75)/(VLOOKUP(CONCATENATE($Q$69,$S$70),'Background Data'!$AD$78:$AL$201,9,FALSE))</f>
        <v>6.0996831912899917E-2</v>
      </c>
      <c r="U75" s="94">
        <f>VLOOKUP(CONCATENATE(Q69,U70),'Background Data'!AD78:AK201,7,FALSE)</f>
        <v>1947</v>
      </c>
      <c r="V75" s="36">
        <f>(U75)/(VLOOKUP(CONCATENATE($Q$69,$U$70),'Background Data'!$AD$78:$AL$201,9,FALSE))</f>
        <v>3.2914645072946426E-2</v>
      </c>
    </row>
    <row r="76" spans="16:23" ht="14" x14ac:dyDescent="0.15">
      <c r="P76" s="92" t="s">
        <v>107</v>
      </c>
      <c r="Q76" s="95">
        <f>VLOOKUP(CONCATENATE(Q69,Q70),'Background Data'!AD78:AK201,8,FALSE)</f>
        <v>0</v>
      </c>
      <c r="R76" s="45">
        <f>(Q76)/(VLOOKUP(CONCATENATE($Q$69,$Q$70),'Background Data'!$AD$78:$AL$201,9,FALSE))</f>
        <v>0</v>
      </c>
      <c r="S76" s="95">
        <f>VLOOKUP(CONCATENATE(Q69,S70),'Background Data'!AD78:AK201,8,FALSE)</f>
        <v>0</v>
      </c>
      <c r="T76" s="45">
        <f>(S76)/(VLOOKUP(CONCATENATE($Q$69,$S$70),'Background Data'!$AD$78:$AL$201,9,FALSE))</f>
        <v>0</v>
      </c>
      <c r="U76" s="95">
        <f>VLOOKUP(CONCATENATE(Q69,U70),'Background Data'!AD78:AK201,8,FALSE)</f>
        <v>0</v>
      </c>
      <c r="V76" s="40">
        <f>(U76)/(VLOOKUP(CONCATENATE($Q$69,$U$70),'Background Data'!$AD$78:$AL$201,9,FALSE))</f>
        <v>0</v>
      </c>
    </row>
    <row r="78" spans="16:23" ht="14" x14ac:dyDescent="0.15">
      <c r="P78" s="79"/>
      <c r="Q78" s="80" t="s">
        <v>54</v>
      </c>
      <c r="R78" s="80" t="s">
        <v>55</v>
      </c>
      <c r="S78" s="80" t="s">
        <v>56</v>
      </c>
      <c r="T78" s="80" t="s">
        <v>57</v>
      </c>
      <c r="U78" s="79"/>
    </row>
    <row r="79" spans="16:23" ht="14" x14ac:dyDescent="0.15">
      <c r="P79" s="79" t="s">
        <v>39</v>
      </c>
      <c r="Q79" s="81">
        <v>0.54163890739506992</v>
      </c>
      <c r="R79" s="81">
        <v>9.6602265156562298E-2</v>
      </c>
      <c r="S79" s="81">
        <v>0.27381745502998001</v>
      </c>
      <c r="T79" s="81">
        <v>8.7941372418387745E-2</v>
      </c>
      <c r="U79" s="79"/>
    </row>
    <row r="80" spans="16:23" ht="14" x14ac:dyDescent="0.15">
      <c r="P80" s="79" t="s">
        <v>40</v>
      </c>
      <c r="Q80" s="81">
        <v>0.17866037488530606</v>
      </c>
      <c r="R80" s="81">
        <v>0.2218508323502425</v>
      </c>
      <c r="S80" s="81">
        <v>0.52870625245772707</v>
      </c>
      <c r="T80" s="81">
        <v>7.0782540306724345E-2</v>
      </c>
      <c r="U80" s="79"/>
    </row>
    <row r="81" spans="1:25" ht="14" x14ac:dyDescent="0.15">
      <c r="P81" s="79" t="s">
        <v>41</v>
      </c>
      <c r="Q81" s="81">
        <v>5.645836823588541E-2</v>
      </c>
      <c r="R81" s="81">
        <v>3.6885017032445414E-2</v>
      </c>
      <c r="S81" s="81">
        <v>0.86488524040877868</v>
      </c>
      <c r="T81" s="81">
        <v>4.1771374322890492E-2</v>
      </c>
      <c r="U81" s="79"/>
    </row>
    <row r="82" spans="1:25" ht="12.75" customHeight="1" x14ac:dyDescent="0.15">
      <c r="B82" s="58" t="s">
        <v>161</v>
      </c>
    </row>
    <row r="83" spans="1:25" ht="12.75" customHeight="1" x14ac:dyDescent="0.15">
      <c r="B83" s="58" t="s">
        <v>202</v>
      </c>
    </row>
    <row r="84" spans="1:25" ht="12.75" customHeight="1" x14ac:dyDescent="0.15">
      <c r="B84" s="58" t="s">
        <v>204</v>
      </c>
    </row>
    <row r="86" spans="1:25" s="115" customFormat="1" ht="22" customHeight="1" x14ac:dyDescent="0.15">
      <c r="A86" s="10"/>
      <c r="B86" s="116" t="s">
        <v>163</v>
      </c>
    </row>
    <row r="87" spans="1:25" s="10" customFormat="1" ht="3.75" customHeight="1" x14ac:dyDescent="0.15">
      <c r="B87" s="77"/>
    </row>
    <row r="88" spans="1:25" s="10" customFormat="1" ht="22" customHeight="1" x14ac:dyDescent="0.15">
      <c r="B88" s="78" t="s">
        <v>164</v>
      </c>
    </row>
    <row r="89" spans="1:25" ht="6" customHeight="1" x14ac:dyDescent="0.15"/>
    <row r="90" spans="1:25" ht="14" x14ac:dyDescent="0.15">
      <c r="B90" s="7" t="s">
        <v>84</v>
      </c>
      <c r="G90" s="130" t="s">
        <v>32</v>
      </c>
    </row>
    <row r="92" spans="1:25" ht="18.75" customHeight="1" x14ac:dyDescent="0.15"/>
    <row r="95" spans="1:25" x14ac:dyDescent="0.15">
      <c r="Y95" s="9"/>
    </row>
    <row r="96" spans="1:25" ht="14" x14ac:dyDescent="0.15">
      <c r="P96" s="117"/>
      <c r="Q96" s="161" t="str">
        <f>G90</f>
        <v>Aberdeen City</v>
      </c>
      <c r="R96" s="162"/>
      <c r="S96" s="162"/>
      <c r="T96" s="163"/>
      <c r="U96" s="161" t="s">
        <v>0</v>
      </c>
      <c r="V96" s="162"/>
      <c r="W96" s="162"/>
      <c r="X96" s="163"/>
      <c r="Y96" s="21"/>
    </row>
    <row r="97" spans="12:25" ht="14" x14ac:dyDescent="0.15">
      <c r="P97" s="164" t="s">
        <v>36</v>
      </c>
      <c r="Q97" s="166" t="s">
        <v>52</v>
      </c>
      <c r="R97" s="167"/>
      <c r="S97" s="166" t="s">
        <v>53</v>
      </c>
      <c r="T97" s="167"/>
      <c r="U97" s="166" t="s">
        <v>52</v>
      </c>
      <c r="V97" s="167"/>
      <c r="W97" s="166" t="s">
        <v>53</v>
      </c>
      <c r="X97" s="167"/>
      <c r="Y97" s="21"/>
    </row>
    <row r="98" spans="12:25" ht="18" customHeight="1" x14ac:dyDescent="0.15">
      <c r="M98" s="27"/>
      <c r="N98" s="27"/>
      <c r="O98" s="27"/>
      <c r="P98" s="165"/>
      <c r="Q98" s="118" t="s">
        <v>37</v>
      </c>
      <c r="R98" s="119" t="s">
        <v>83</v>
      </c>
      <c r="S98" s="118" t="s">
        <v>37</v>
      </c>
      <c r="T98" s="119" t="s">
        <v>83</v>
      </c>
      <c r="U98" s="118" t="s">
        <v>37</v>
      </c>
      <c r="V98" s="119" t="s">
        <v>83</v>
      </c>
      <c r="W98" s="118" t="s">
        <v>37</v>
      </c>
      <c r="X98" s="119" t="s">
        <v>83</v>
      </c>
      <c r="Y98" s="21"/>
    </row>
    <row r="99" spans="12:25" ht="14" x14ac:dyDescent="0.15">
      <c r="N99" s="20" t="str">
        <f>CONCATENATE($Q$96,P99,$Q$97)</f>
        <v>Aberdeen CityOption 1Male</v>
      </c>
      <c r="O99" s="20" t="str">
        <f>CONCATENATE($Q$96,P99,$S$97)</f>
        <v>Aberdeen CityOption 1Female</v>
      </c>
      <c r="P99" s="59" t="s">
        <v>54</v>
      </c>
      <c r="Q99" s="34">
        <f>VLOOKUP(CONCATENATE($Q$96,$Q$97),'Background Data'!$AN$78:$AU$174,4,FALSE)</f>
        <v>190</v>
      </c>
      <c r="R99" s="46">
        <f>(Q99)/VLOOKUP(CONCATENATE($Q$96,$Q$97),'Background Data'!$AN$78:$AV$174,9,FALSE)</f>
        <v>0.94059405940594054</v>
      </c>
      <c r="S99" s="47">
        <f>VLOOKUP(CONCATENATE($Q$96,$S$97),'Background Data'!$AN$78:$AU$174,4,FALSE)</f>
        <v>169</v>
      </c>
      <c r="T99" s="35">
        <f>(S99)/VLOOKUP(CONCATENATE($Q$96,$S$97),'Background Data'!$AN$78:$AV$174,9,FALSE)</f>
        <v>0.90374331550802134</v>
      </c>
      <c r="U99" s="34">
        <f>VLOOKUP(CONCATENATE($U$96,$U$97),'Background Data'!$AN$78:$AU$174,4,FALSE)</f>
        <v>2844</v>
      </c>
      <c r="V99" s="46">
        <f>(U99)/VLOOKUP(CONCATENATE($U$96,$U$97),'Background Data'!$AN$78:$AV$174,9,FALSE)</f>
        <v>8.4261673382318089E-2</v>
      </c>
      <c r="W99" s="47">
        <f>VLOOKUP(CONCATENATE($U$96,$W$97),'Background Data'!$AN$78:$AU$174,4,FALSE)</f>
        <v>3161</v>
      </c>
      <c r="X99" s="104">
        <f>(W99)/VLOOKUP(CONCATENATE($U$96,$W$97),'Background Data'!$AN$78:$AV$174,9,FALSE)</f>
        <v>6.3412774835499924E-2</v>
      </c>
      <c r="Y99" s="110"/>
    </row>
    <row r="100" spans="12:25" ht="14" x14ac:dyDescent="0.15">
      <c r="L100" s="27"/>
      <c r="N100" s="20" t="str">
        <f>CONCATENATE($Q$96,P100,$Q$97)</f>
        <v>Aberdeen CityOption 2Male</v>
      </c>
      <c r="O100" s="27" t="str">
        <f>CONCATENATE($Q$96,P100,$S$97)</f>
        <v>Aberdeen CityOption 2Female</v>
      </c>
      <c r="P100" s="16" t="s">
        <v>55</v>
      </c>
      <c r="Q100" s="34">
        <f>VLOOKUP(CONCATENATE($Q$96,$Q$97),'Background Data'!$AN$78:$AU$174,5,FALSE)</f>
        <v>0</v>
      </c>
      <c r="R100" s="36">
        <f>(Q100)/VLOOKUP(CONCATENATE($Q$96,$Q$97),'Background Data'!$AN$78:$AV$174,9,FALSE)</f>
        <v>0</v>
      </c>
      <c r="S100" s="47">
        <f>VLOOKUP(CONCATENATE($Q$96,$S$97),'Background Data'!$AN$78:$AU$174,5,FALSE)</f>
        <v>8</v>
      </c>
      <c r="T100" s="35">
        <f>(S100)/VLOOKUP(CONCATENATE($Q$96,$S$97),'Background Data'!$AN$78:$AV$174,9,FALSE)</f>
        <v>4.2780748663101602E-2</v>
      </c>
      <c r="U100" s="34">
        <f>VLOOKUP(CONCATENATE($U$96,$U$97),'Background Data'!$AN$78:$AU$174,5,FALSE)</f>
        <v>2266</v>
      </c>
      <c r="V100" s="36">
        <f>(U100)/VLOOKUP(CONCATENATE($U$96,$U$97),'Background Data'!$AN$78:$AV$174,9,FALSE)</f>
        <v>6.7136762265939801E-2</v>
      </c>
      <c r="W100" s="47">
        <f>VLOOKUP(CONCATENATE($U$96,$W$97),'Background Data'!$AN$78:$AU$174,5,FALSE)</f>
        <v>2424</v>
      </c>
      <c r="X100" s="36">
        <f>(W100)/VLOOKUP(CONCATENATE($U$96,$W$97),'Background Data'!$AN$78:$AV$174,9,FALSE)</f>
        <v>4.8627828598940777E-2</v>
      </c>
      <c r="Y100" s="110"/>
    </row>
    <row r="101" spans="12:25" ht="14" x14ac:dyDescent="0.15">
      <c r="L101" s="27"/>
      <c r="N101" s="20" t="str">
        <f>CONCATENATE($Q$96,P101,$Q$97)</f>
        <v>Aberdeen CityOption 3Male</v>
      </c>
      <c r="O101" s="27" t="str">
        <f>CONCATENATE($Q$96,P101,$S$97)</f>
        <v>Aberdeen CityOption 3Female</v>
      </c>
      <c r="P101" s="16" t="s">
        <v>56</v>
      </c>
      <c r="Q101" s="34">
        <f>VLOOKUP(CONCATENATE($Q$96,$Q$97),'Background Data'!$AN$78:$AU$174,6,FALSE)</f>
        <v>6</v>
      </c>
      <c r="R101" s="36">
        <f>(Q101)/VLOOKUP(CONCATENATE($Q$96,$Q$97),'Background Data'!$AN$78:$AV$174,9,FALSE)</f>
        <v>2.9702970297029702E-2</v>
      </c>
      <c r="S101" s="47">
        <f>VLOOKUP(CONCATENATE($Q$96,$S$97),'Background Data'!$AN$78:$AU$174,6,FALSE)</f>
        <v>9</v>
      </c>
      <c r="T101" s="36">
        <f>(S101)/VLOOKUP(CONCATENATE($Q$96,$S$97),'Background Data'!$AN$78:$AV$174,9,FALSE)</f>
        <v>4.8128342245989303E-2</v>
      </c>
      <c r="U101" s="34">
        <f>VLOOKUP(CONCATENATE($U$96,$U$97),'Background Data'!$AN$78:$AU$174,6,FALSE)</f>
        <v>27120</v>
      </c>
      <c r="V101" s="36">
        <f>(U101)/VLOOKUP(CONCATENATE($U$96,$U$97),'Background Data'!$AN$78:$AV$174,9,FALSE)</f>
        <v>0.80350794027020622</v>
      </c>
      <c r="W101" s="47">
        <f>VLOOKUP(CONCATENATE($U$96,$W$97),'Background Data'!$AN$78:$AU$174,6,FALSE)</f>
        <v>42290</v>
      </c>
      <c r="X101" s="36">
        <f>(W101)/VLOOKUP(CONCATENATE($U$96,$W$97),'Background Data'!$AN$78:$AV$174,9,FALSE)</f>
        <v>0.84837907238003529</v>
      </c>
      <c r="Y101" s="110"/>
    </row>
    <row r="102" spans="12:25" ht="14" x14ac:dyDescent="0.15">
      <c r="P102" s="16" t="s">
        <v>57</v>
      </c>
      <c r="Q102" s="34">
        <f>VLOOKUP(CONCATENATE($Q$96,$Q$97),'Background Data'!$AN$78:$AU$174,7,FALSE)</f>
        <v>0</v>
      </c>
      <c r="R102" s="36">
        <f>(Q102)/VLOOKUP(CONCATENATE($Q$96,$Q$97),'Background Data'!$AN$78:$AV$174,9,FALSE)</f>
        <v>0</v>
      </c>
      <c r="S102" s="47">
        <f>VLOOKUP(CONCATENATE($Q$96,$S$97),'Background Data'!$AN$78:$AU$174,7,FALSE)</f>
        <v>0</v>
      </c>
      <c r="T102" s="36">
        <f>(S102)/VLOOKUP(CONCATENATE($Q$96,$S$97),'Background Data'!$AN$78:$AV$174,9,FALSE)</f>
        <v>0</v>
      </c>
      <c r="U102" s="34">
        <f>VLOOKUP(CONCATENATE($U$96,$U$97),'Background Data'!$AN$78:$AU$174,7,FALSE)</f>
        <v>1521</v>
      </c>
      <c r="V102" s="36">
        <f>(U102)/VLOOKUP(CONCATENATE($U$96,$U$97),'Background Data'!$AN$78:$AV$174,9,FALSE)</f>
        <v>4.5063996207632143E-2</v>
      </c>
      <c r="W102" s="47">
        <f>VLOOKUP(CONCATENATE($U$96,$W$97),'Background Data'!$AN$78:$AU$174,7,FALSE)</f>
        <v>1973</v>
      </c>
      <c r="X102" s="36">
        <f>(W102)/VLOOKUP(CONCATENATE($U$96,$W$97),'Background Data'!$AN$78:$AV$174,9,FALSE)</f>
        <v>3.9580324185523992E-2</v>
      </c>
      <c r="Y102" s="110"/>
    </row>
    <row r="103" spans="12:25" ht="14" x14ac:dyDescent="0.15">
      <c r="P103" s="92" t="s">
        <v>107</v>
      </c>
      <c r="Q103" s="38">
        <f>VLOOKUP(CONCATENATE($Q$96,$Q$97),'Background Data'!$AN$78:$AU$174,8,FALSE)</f>
        <v>0</v>
      </c>
      <c r="R103" s="40">
        <f>(Q103)/VLOOKUP(CONCATENATE($Q$96,$Q$97),'Background Data'!$AN$78:$AV$174,9,FALSE)</f>
        <v>0</v>
      </c>
      <c r="S103" s="48">
        <f>VLOOKUP(CONCATENATE($Q$96,$S$97),'Background Data'!$AN$78:$AU$174,8,FALSE)</f>
        <v>0</v>
      </c>
      <c r="T103" s="40">
        <f>(S103)/VLOOKUP(CONCATENATE($Q$96,$S$97),'Background Data'!$AN$78:$AV$174,9,FALSE)</f>
        <v>0</v>
      </c>
      <c r="U103" s="38">
        <f>VLOOKUP(CONCATENATE($U$96,$U$97),'Background Data'!$AN$78:$AU$174,8,FALSE)</f>
        <v>0</v>
      </c>
      <c r="V103" s="40">
        <f>(U103)/VLOOKUP(CONCATENATE($U$96,$U$97),'Background Data'!$AN$78:$AV$174,9,FALSE)</f>
        <v>0</v>
      </c>
      <c r="W103" s="48">
        <f>VLOOKUP(CONCATENATE($U$96,$W$97),'Background Data'!$AN$78:$AU$174,8,FALSE)</f>
        <v>0</v>
      </c>
      <c r="X103" s="40">
        <f>(W103)/VLOOKUP(CONCATENATE($U$96,$W$97),'Background Data'!$AN$78:$AV$174,9,FALSE)</f>
        <v>0</v>
      </c>
      <c r="Y103" s="110"/>
    </row>
    <row r="113" spans="1:7" x14ac:dyDescent="0.15">
      <c r="B113" s="58" t="s">
        <v>161</v>
      </c>
    </row>
    <row r="114" spans="1:7" x14ac:dyDescent="0.15">
      <c r="B114" s="58" t="s">
        <v>202</v>
      </c>
    </row>
    <row r="115" spans="1:7" x14ac:dyDescent="0.15">
      <c r="B115" s="58" t="s">
        <v>204</v>
      </c>
    </row>
    <row r="116" spans="1:7" ht="13.5" customHeight="1" x14ac:dyDescent="0.15"/>
    <row r="117" spans="1:7" s="115" customFormat="1" ht="22" customHeight="1" x14ac:dyDescent="0.15">
      <c r="A117" s="10"/>
      <c r="B117" s="116" t="s">
        <v>168</v>
      </c>
    </row>
    <row r="118" spans="1:7" s="10" customFormat="1" ht="6" customHeight="1" x14ac:dyDescent="0.15">
      <c r="B118" s="77"/>
    </row>
    <row r="119" spans="1:7" s="10" customFormat="1" ht="22" customHeight="1" x14ac:dyDescent="0.15">
      <c r="B119" s="78" t="s">
        <v>192</v>
      </c>
    </row>
    <row r="120" spans="1:7" ht="7.5" customHeight="1" x14ac:dyDescent="0.15"/>
    <row r="121" spans="1:7" ht="14" x14ac:dyDescent="0.15">
      <c r="B121" s="7" t="s">
        <v>84</v>
      </c>
      <c r="G121" s="130" t="s">
        <v>32</v>
      </c>
    </row>
    <row r="122" spans="1:7" ht="6" customHeight="1" x14ac:dyDescent="0.15">
      <c r="G122" s="105"/>
    </row>
    <row r="123" spans="1:7" x14ac:dyDescent="0.15">
      <c r="G123" s="11"/>
    </row>
    <row r="131" spans="12:24" ht="18.75" customHeight="1" x14ac:dyDescent="0.15">
      <c r="P131" s="169" t="s">
        <v>195</v>
      </c>
      <c r="Q131" s="161" t="str">
        <f>G121</f>
        <v>Aberdeen City</v>
      </c>
      <c r="R131" s="162"/>
      <c r="S131" s="162"/>
      <c r="T131" s="162"/>
      <c r="U131" s="162"/>
      <c r="V131" s="162"/>
      <c r="W131" s="162"/>
      <c r="X131" s="163"/>
    </row>
    <row r="132" spans="12:24" ht="24" customHeight="1" x14ac:dyDescent="0.15">
      <c r="L132" s="27"/>
      <c r="M132" s="27"/>
      <c r="N132" s="27"/>
      <c r="O132" s="27"/>
      <c r="P132" s="170"/>
      <c r="Q132" s="161" t="s">
        <v>54</v>
      </c>
      <c r="R132" s="163"/>
      <c r="S132" s="161" t="s">
        <v>55</v>
      </c>
      <c r="T132" s="163"/>
      <c r="U132" s="161" t="s">
        <v>56</v>
      </c>
      <c r="V132" s="163"/>
      <c r="W132" s="161" t="s">
        <v>57</v>
      </c>
      <c r="X132" s="163"/>
    </row>
    <row r="133" spans="12:24" ht="20.25" customHeight="1" x14ac:dyDescent="0.15">
      <c r="L133" s="27"/>
      <c r="M133" s="27"/>
      <c r="N133" s="27"/>
      <c r="O133" s="27"/>
      <c r="P133" s="171"/>
      <c r="Q133" s="126" t="s">
        <v>37</v>
      </c>
      <c r="R133" s="146" t="s">
        <v>83</v>
      </c>
      <c r="S133" s="126" t="s">
        <v>37</v>
      </c>
      <c r="T133" s="147" t="s">
        <v>83</v>
      </c>
      <c r="U133" s="127" t="s">
        <v>37</v>
      </c>
      <c r="V133" s="147" t="s">
        <v>83</v>
      </c>
      <c r="W133" s="127" t="s">
        <v>37</v>
      </c>
      <c r="X133" s="147" t="s">
        <v>83</v>
      </c>
    </row>
    <row r="134" spans="12:24" ht="14" x14ac:dyDescent="0.15">
      <c r="L134" s="27" t="str">
        <f>CONCATENATE($G$121,$G$123,P134,$Q$132)</f>
        <v>Aberdeen City1Option 1</v>
      </c>
      <c r="M134" s="27" t="str">
        <f>CONCATENATE($G$121,$G$123,P134,$S$132)</f>
        <v>Aberdeen City1Option 2</v>
      </c>
      <c r="N134" s="27" t="str">
        <f>CONCATENATE($G$121,$G$123,P134,$U$132)</f>
        <v>Aberdeen City1Option 3</v>
      </c>
      <c r="O134" s="27" t="str">
        <f>CONCATENATE($G$121,$G$123,P134,$W$132)</f>
        <v>Aberdeen City1Option 4</v>
      </c>
      <c r="P134" s="49">
        <v>1</v>
      </c>
      <c r="Q134" s="34">
        <f>VLOOKUP(CONCATENATE($Q$131,$P134),'Background Data'!$AX$78:$BF$287,4,FALSE)</f>
        <v>9</v>
      </c>
      <c r="R134" s="35">
        <f>(Q134)/VLOOKUP(CONCATENATE($Q$131,$P134),'Background Data'!$AX$78:$BF$287,9,FALSE)</f>
        <v>0.9</v>
      </c>
      <c r="S134" s="54">
        <f>VLOOKUP(CONCATENATE($Q$131,$P134),'Background Data'!$AX$78:$BF$287,5,FALSE)</f>
        <v>0</v>
      </c>
      <c r="T134" s="46">
        <f>(S134)/VLOOKUP(CONCATENATE($Q$131,$P134),'Background Data'!$AX$78:$BF$287,9,FALSE)</f>
        <v>0</v>
      </c>
      <c r="U134" s="55">
        <f>VLOOKUP(CONCATENATE($Q$131,$P134),'Background Data'!$AX$78:$BF$287,6,FALSE)</f>
        <v>0</v>
      </c>
      <c r="V134" s="46">
        <f>(U134)/VLOOKUP(CONCATENATE($Q$131,$P134),'Background Data'!$AX$78:$BF$287,9,FALSE)</f>
        <v>0</v>
      </c>
      <c r="W134" s="55">
        <f>VLOOKUP(CONCATENATE($Q$131,$P134),'Background Data'!$AX$78:$BF$287,7,FALSE)</f>
        <v>0</v>
      </c>
      <c r="X134" s="46">
        <f>(W134)/VLOOKUP(CONCATENATE($Q$131,$P134),'Background Data'!$AX$78:$BF$287,9,FALSE)</f>
        <v>0</v>
      </c>
    </row>
    <row r="135" spans="12:24" ht="14" x14ac:dyDescent="0.15">
      <c r="L135" s="27" t="str">
        <f>CONCATENATE($G$121,$G$123,P135,$Q$132)</f>
        <v>Aberdeen City2Option 1</v>
      </c>
      <c r="M135" s="27" t="str">
        <f>CONCATENATE($G$121,$G$123,P135,$S$132)</f>
        <v>Aberdeen City2Option 2</v>
      </c>
      <c r="N135" s="27" t="str">
        <f>CONCATENATE($G$121,$G$123,P135,$U$132)</f>
        <v>Aberdeen City2Option 3</v>
      </c>
      <c r="O135" s="27" t="str">
        <f>CONCATENATE($G$121,$G$123,P135,$W$132)</f>
        <v>Aberdeen City2Option 4</v>
      </c>
      <c r="P135" s="49">
        <v>2</v>
      </c>
      <c r="Q135" s="34">
        <f>VLOOKUP(CONCATENATE($Q$131,$P135),'Background Data'!$AX$78:$BF$287,4,FALSE)</f>
        <v>71</v>
      </c>
      <c r="R135" s="35">
        <f>(Q135)/VLOOKUP(CONCATENATE($Q$131,$P135),'Background Data'!$AX$78:$BF$287,9,FALSE)</f>
        <v>0.89873417721518989</v>
      </c>
      <c r="S135" s="34">
        <f>VLOOKUP(CONCATENATE($Q$131,$P135),'Background Data'!$AX$78:$BF$287,5,FALSE)</f>
        <v>0</v>
      </c>
      <c r="T135" s="36">
        <f>(S135)/VLOOKUP(CONCATENATE($Q$131,$P135),'Background Data'!$AX$78:$BF$287,9,FALSE)</f>
        <v>0</v>
      </c>
      <c r="U135" s="56">
        <f>VLOOKUP(CONCATENATE($Q$131,$P135),'Background Data'!$AX$78:$BF$287,6,FALSE)</f>
        <v>5</v>
      </c>
      <c r="V135" s="36">
        <f>(U135)/VLOOKUP(CONCATENATE($Q$131,$P135),'Background Data'!$AX$78:$BF$287,9,FALSE)</f>
        <v>6.3291139240506333E-2</v>
      </c>
      <c r="W135" s="56">
        <f>VLOOKUP(CONCATENATE($Q$131,$P135),'Background Data'!$AX$78:$BF$287,7,FALSE)</f>
        <v>0</v>
      </c>
      <c r="X135" s="36">
        <f>(W135)/VLOOKUP(CONCATENATE($Q$131,$P135),'Background Data'!$AX$78:$BF$287,9,FALSE)</f>
        <v>0</v>
      </c>
    </row>
    <row r="136" spans="12:24" ht="14" x14ac:dyDescent="0.15">
      <c r="L136" s="27" t="str">
        <f>CONCATENATE($G$121,$G$123,P136,$Q$132)</f>
        <v>Aberdeen City3Option 1</v>
      </c>
      <c r="M136" s="27" t="str">
        <f>CONCATENATE($G$121,$G$123,P136,$S$132)</f>
        <v>Aberdeen City3Option 2</v>
      </c>
      <c r="N136" s="27" t="str">
        <f>CONCATENATE($G$121,$G$123,P136,$U$132)</f>
        <v>Aberdeen City3Option 3</v>
      </c>
      <c r="O136" s="27" t="str">
        <f>CONCATENATE($G$121,$G$123,P136,$W$132)</f>
        <v>Aberdeen City3Option 4</v>
      </c>
      <c r="P136" s="49">
        <v>3</v>
      </c>
      <c r="Q136" s="34">
        <f>VLOOKUP(CONCATENATE($Q$131,$P136),'Background Data'!$AX$78:$BF$287,4,FALSE)</f>
        <v>61</v>
      </c>
      <c r="R136" s="35">
        <f>(Q136)/VLOOKUP(CONCATENATE($Q$131,$P136),'Background Data'!$AX$78:$BF$287,9,FALSE)</f>
        <v>0.8970588235294118</v>
      </c>
      <c r="S136" s="34">
        <f>VLOOKUP(CONCATENATE($Q$131,$P136),'Background Data'!$AX$78:$BF$287,5,FALSE)</f>
        <v>0</v>
      </c>
      <c r="T136" s="36">
        <f>(S136)/VLOOKUP(CONCATENATE($Q$131,$P136),'Background Data'!$AX$78:$BF$287,9,FALSE)</f>
        <v>0</v>
      </c>
      <c r="U136" s="56">
        <f>VLOOKUP(CONCATENATE($Q$131,$P136),'Background Data'!$AX$78:$BF$287,6,FALSE)</f>
        <v>0</v>
      </c>
      <c r="V136" s="36">
        <f>(U136)/VLOOKUP(CONCATENATE($Q$131,$P136),'Background Data'!$AX$78:$BF$287,9,FALSE)</f>
        <v>0</v>
      </c>
      <c r="W136" s="56">
        <f>VLOOKUP(CONCATENATE($Q$131,$P136),'Background Data'!$AX$78:$BF$287,7,FALSE)</f>
        <v>0</v>
      </c>
      <c r="X136" s="36">
        <f>(W136)/VLOOKUP(CONCATENATE($Q$131,$P136),'Background Data'!$AX$78:$BF$287,9,FALSE)</f>
        <v>0</v>
      </c>
    </row>
    <row r="137" spans="12:24" ht="14" x14ac:dyDescent="0.15">
      <c r="L137" s="27" t="str">
        <f>CONCATENATE($G$121,$G$123,P137,$Q$132)</f>
        <v>Aberdeen City4Option 1</v>
      </c>
      <c r="M137" s="27" t="str">
        <f>CONCATENATE($G$121,$G$123,P137,$S$132)</f>
        <v>Aberdeen City4Option 2</v>
      </c>
      <c r="N137" s="27" t="str">
        <f>CONCATENATE($G$121,$G$123,P137,$U$132)</f>
        <v>Aberdeen City4Option 3</v>
      </c>
      <c r="O137" s="27" t="str">
        <f>CONCATENATE($G$121,$G$123,P137,$W$132)</f>
        <v>Aberdeen City4Option 4</v>
      </c>
      <c r="P137" s="49">
        <v>4</v>
      </c>
      <c r="Q137" s="34">
        <f>VLOOKUP(CONCATENATE($Q$131,$P137),'Background Data'!$AX$78:$BF$287,4,FALSE)</f>
        <v>72</v>
      </c>
      <c r="R137" s="35">
        <f>(Q137)/VLOOKUP(CONCATENATE($Q$131,$P137),'Background Data'!$AX$78:$BF$287,9,FALSE)</f>
        <v>0.92307692307692313</v>
      </c>
      <c r="S137" s="34">
        <f>VLOOKUP(CONCATENATE($Q$131,$P137),'Background Data'!$AX$78:$BF$287,5,FALSE)</f>
        <v>0</v>
      </c>
      <c r="T137" s="36">
        <f>(S137)/VLOOKUP(CONCATENATE($Q$131,$P137),'Background Data'!$AX$78:$BF$287,9,FALSE)</f>
        <v>0</v>
      </c>
      <c r="U137" s="56">
        <f>VLOOKUP(CONCATENATE($Q$131,$P137),'Background Data'!$AX$78:$BF$287,6,FALSE)</f>
        <v>0</v>
      </c>
      <c r="V137" s="36">
        <f>(U137)/VLOOKUP(CONCATENATE($Q$131,$P137),'Background Data'!$AX$78:$BF$287,9,FALSE)</f>
        <v>0</v>
      </c>
      <c r="W137" s="56">
        <f>VLOOKUP(CONCATENATE($Q$131,$P137),'Background Data'!$AX$78:$BF$287,7,FALSE)</f>
        <v>0</v>
      </c>
      <c r="X137" s="36">
        <f>(W137)/VLOOKUP(CONCATENATE($Q$131,$P137),'Background Data'!$AX$78:$BF$287,9,FALSE)</f>
        <v>0</v>
      </c>
    </row>
    <row r="138" spans="12:24" ht="14" x14ac:dyDescent="0.15">
      <c r="L138" s="27" t="str">
        <f>CONCATENATE($G$121,$G$123,P138,$Q$132)</f>
        <v>Aberdeen City5Option 1</v>
      </c>
      <c r="M138" s="27" t="str">
        <f>CONCATENATE($G$121,$G$123,P138,$S$132)</f>
        <v>Aberdeen City5Option 2</v>
      </c>
      <c r="N138" s="27" t="str">
        <f>CONCATENATE($G$121,$G$123,P138,$U$132)</f>
        <v>Aberdeen City5Option 3</v>
      </c>
      <c r="O138" s="27" t="str">
        <f>CONCATENATE($G$121,$G$123,P138,$W$132)</f>
        <v>Aberdeen City5Option 4</v>
      </c>
      <c r="P138" s="51">
        <v>5</v>
      </c>
      <c r="Q138" s="38">
        <f>VLOOKUP(CONCATENATE($Q$131,$P138),'Background Data'!$AX$78:$BF$287,4,FALSE)</f>
        <v>146</v>
      </c>
      <c r="R138" s="40">
        <f>(Q138)/VLOOKUP(CONCATENATE($Q$131,$P138),'Background Data'!$AX$78:$BF$287,9,FALSE)</f>
        <v>0.94805194805194803</v>
      </c>
      <c r="S138" s="38">
        <f>VLOOKUP(CONCATENATE($Q$131,$P138),'Background Data'!$AX$78:$BF$287,5,FALSE)</f>
        <v>0</v>
      </c>
      <c r="T138" s="40">
        <f>(S138)/VLOOKUP(CONCATENATE($Q$131,$P138),'Background Data'!$AX$78:$BF$287,9,FALSE)</f>
        <v>0</v>
      </c>
      <c r="U138" s="57">
        <f>VLOOKUP(CONCATENATE($Q$131,$P138),'Background Data'!$AX$78:$BF$287,6,FALSE)</f>
        <v>0</v>
      </c>
      <c r="V138" s="40">
        <f>(U138)/VLOOKUP(CONCATENATE($Q$131,$P138),'Background Data'!$AX$78:$BF$287,9,FALSE)</f>
        <v>0</v>
      </c>
      <c r="W138" s="57">
        <f>VLOOKUP(CONCATENATE($Q$131,$P138),'Background Data'!$AX$78:$BF$287,7,FALSE)</f>
        <v>0</v>
      </c>
      <c r="X138" s="40">
        <f>(W138)/VLOOKUP(CONCATENATE($Q$131,$P138),'Background Data'!$AX$78:$BF$287,9,FALSE)</f>
        <v>0</v>
      </c>
    </row>
    <row r="139" spans="12:24" x14ac:dyDescent="0.15">
      <c r="L139" s="27"/>
      <c r="M139" s="27"/>
      <c r="N139" s="27"/>
      <c r="O139" s="27"/>
    </row>
    <row r="149" spans="11:25" ht="26.25" customHeight="1" x14ac:dyDescent="0.15">
      <c r="P149" s="169" t="s">
        <v>195</v>
      </c>
      <c r="Q149" s="161" t="s">
        <v>0</v>
      </c>
      <c r="R149" s="162"/>
      <c r="S149" s="162"/>
      <c r="T149" s="162"/>
      <c r="U149" s="162"/>
      <c r="V149" s="162"/>
      <c r="W149" s="162"/>
      <c r="X149" s="163"/>
    </row>
    <row r="150" spans="11:25" ht="21" customHeight="1" x14ac:dyDescent="0.15">
      <c r="L150" s="27"/>
      <c r="M150" s="27"/>
      <c r="N150" s="27"/>
      <c r="O150" s="27"/>
      <c r="P150" s="170"/>
      <c r="Q150" s="161" t="s">
        <v>54</v>
      </c>
      <c r="R150" s="163"/>
      <c r="S150" s="161" t="s">
        <v>55</v>
      </c>
      <c r="T150" s="163"/>
      <c r="U150" s="161" t="s">
        <v>56</v>
      </c>
      <c r="V150" s="163"/>
      <c r="W150" s="161" t="s">
        <v>57</v>
      </c>
      <c r="X150" s="163"/>
    </row>
    <row r="151" spans="11:25" ht="21" customHeight="1" x14ac:dyDescent="0.15">
      <c r="K151" s="5"/>
      <c r="L151" s="27"/>
      <c r="M151" s="27"/>
      <c r="N151" s="27"/>
      <c r="O151" s="27"/>
      <c r="P151" s="171"/>
      <c r="Q151" s="126" t="s">
        <v>37</v>
      </c>
      <c r="R151" s="146" t="s">
        <v>83</v>
      </c>
      <c r="S151" s="126" t="s">
        <v>37</v>
      </c>
      <c r="T151" s="147" t="s">
        <v>83</v>
      </c>
      <c r="U151" s="127" t="s">
        <v>37</v>
      </c>
      <c r="V151" s="147" t="s">
        <v>83</v>
      </c>
      <c r="W151" s="127" t="s">
        <v>37</v>
      </c>
      <c r="X151" s="147" t="s">
        <v>83</v>
      </c>
    </row>
    <row r="152" spans="11:25" ht="14" x14ac:dyDescent="0.15">
      <c r="K152" s="5"/>
      <c r="L152" s="27" t="str">
        <f>CONCATENATE($Q$149,$G$123,P152,$Q$150)</f>
        <v>Scotland1Option 1</v>
      </c>
      <c r="M152" s="27" t="str">
        <f>CONCATENATE($Q$149,$G$123,P152,$S$150)</f>
        <v>Scotland1Option 2</v>
      </c>
      <c r="N152" s="27" t="str">
        <f>CONCATENATE($Q$149,$G$123,P152,$U$150)</f>
        <v>Scotland1Option 3</v>
      </c>
      <c r="O152" s="27" t="str">
        <f>CONCATENATE($Q$149,$G$123,P152,$W$150)</f>
        <v>Scotland1Option 4</v>
      </c>
      <c r="P152" s="52">
        <v>1</v>
      </c>
      <c r="Q152" s="54">
        <f>VLOOKUP(CONCATENATE($Q$149,$P152),'Background Data'!$AX$78:$BF$287,4,FALSE)</f>
        <v>855</v>
      </c>
      <c r="R152" s="46">
        <f>(Q152)/VLOOKUP(CONCATENATE($Q$149,$P152),'Background Data'!$AX$78:$BF$287,9,FALSE)</f>
        <v>4.6869860760881482E-2</v>
      </c>
      <c r="S152" s="55">
        <f>VLOOKUP(CONCATENATE($Q$149,$P152),'Background Data'!$AX$78:$BF$287,5,FALSE)</f>
        <v>1666</v>
      </c>
      <c r="T152" s="46">
        <f>(S152)/VLOOKUP(CONCATENATE($Q$149,$P152),'Background Data'!$AX$78:$BF$287,9,FALSE)</f>
        <v>9.1327705295471989E-2</v>
      </c>
      <c r="U152" s="55">
        <f>VLOOKUP(CONCATENATE($Q$149,$P152),'Background Data'!$AX$78:$BF$287,6,FALSE)</f>
        <v>15241</v>
      </c>
      <c r="V152" s="46">
        <f>(U152)/VLOOKUP(CONCATENATE($Q$149,$P152),'Background Data'!$AX$78:$BF$287,9,FALSE)</f>
        <v>0.83548952965683587</v>
      </c>
      <c r="W152" s="55">
        <f>VLOOKUP(CONCATENATE($Q$149,$P152),'Background Data'!$AX$78:$BF$287,7,FALSE)</f>
        <v>480</v>
      </c>
      <c r="X152" s="46">
        <f>(W152)/VLOOKUP(CONCATENATE($Q$149,$P152),'Background Data'!$AX$78:$BF$287,9,FALSE)</f>
        <v>2.6312904286810657E-2</v>
      </c>
      <c r="Y152" s="102"/>
    </row>
    <row r="153" spans="11:25" ht="14" x14ac:dyDescent="0.15">
      <c r="K153" s="5"/>
      <c r="L153" s="27" t="str">
        <f>CONCATENATE($Q$149,$G$123,P153,$Q$150)</f>
        <v>Scotland2Option 1</v>
      </c>
      <c r="M153" s="27" t="str">
        <f>CONCATENATE($Q$149,$G$123,P153,$S$150)</f>
        <v>Scotland2Option 2</v>
      </c>
      <c r="N153" s="27" t="str">
        <f>CONCATENATE($Q$149,$G$123,P153,$U$150)</f>
        <v>Scotland2Option 3</v>
      </c>
      <c r="O153" s="27" t="str">
        <f>CONCATENATE($Q$149,$G$123,P153,$W$150)</f>
        <v>Scotland2Option 4</v>
      </c>
      <c r="P153" s="52">
        <v>2</v>
      </c>
      <c r="Q153" s="34">
        <f>VLOOKUP(CONCATENATE($Q$149,$P153),'Background Data'!$AX$78:$BF$287,4,FALSE)</f>
        <v>1049</v>
      </c>
      <c r="R153" s="36">
        <f>(Q153)/VLOOKUP(CONCATENATE($Q$149,$P153),'Background Data'!$AX$78:$BF$287,9,FALSE)</f>
        <v>5.49847992452039E-2</v>
      </c>
      <c r="S153" s="56">
        <f>VLOOKUP(CONCATENATE($Q$149,$P153),'Background Data'!$AX$78:$BF$287,5,FALSE)</f>
        <v>1168</v>
      </c>
      <c r="T153" s="36">
        <f>(S153)/VLOOKUP(CONCATENATE($Q$149,$P153),'Background Data'!$AX$78:$BF$287,9,FALSE)</f>
        <v>6.122235035118985E-2</v>
      </c>
      <c r="U153" s="56">
        <f>VLOOKUP(CONCATENATE($Q$149,$P153),'Background Data'!$AX$78:$BF$287,6,FALSE)</f>
        <v>16222</v>
      </c>
      <c r="V153" s="36">
        <f>(U153)/VLOOKUP(CONCATENATE($Q$149,$P153),'Background Data'!$AX$78:$BF$287,9,FALSE)</f>
        <v>0.85029877345633709</v>
      </c>
      <c r="W153" s="56">
        <f>VLOOKUP(CONCATENATE($Q$149,$P153),'Background Data'!$AX$78:$BF$287,7,FALSE)</f>
        <v>638</v>
      </c>
      <c r="X153" s="36">
        <f>(W153)/VLOOKUP(CONCATENATE($Q$149,$P153),'Background Data'!$AX$78:$BF$287,9,FALSE)</f>
        <v>3.3441660551420484E-2</v>
      </c>
      <c r="Y153" s="102"/>
    </row>
    <row r="154" spans="11:25" ht="14" x14ac:dyDescent="0.15">
      <c r="K154" s="5"/>
      <c r="L154" s="27" t="str">
        <f>CONCATENATE($Q$149,$G$123,P154,$Q$150)</f>
        <v>Scotland3Option 1</v>
      </c>
      <c r="M154" s="27" t="str">
        <f>CONCATENATE($Q$149,$G$123,P154,$S$150)</f>
        <v>Scotland3Option 2</v>
      </c>
      <c r="N154" s="27" t="str">
        <f>CONCATENATE($Q$149,$G$123,P154,$U$150)</f>
        <v>Scotland3Option 3</v>
      </c>
      <c r="O154" s="27" t="str">
        <f>CONCATENATE($Q$149,$G$123,P154,$W$150)</f>
        <v>Scotland3Option 4</v>
      </c>
      <c r="P154" s="52">
        <v>3</v>
      </c>
      <c r="Q154" s="34">
        <f>VLOOKUP(CONCATENATE($Q$149,$P154),'Background Data'!$AX$78:$BF$287,4,FALSE)</f>
        <v>1401</v>
      </c>
      <c r="R154" s="36">
        <f>(Q154)/VLOOKUP(CONCATENATE($Q$149,$P154),'Background Data'!$AX$78:$BF$287,9,FALSE)</f>
        <v>7.4628455760933257E-2</v>
      </c>
      <c r="S154" s="56">
        <f>VLOOKUP(CONCATENATE($Q$149,$P154),'Background Data'!$AX$78:$BF$287,5,FALSE)</f>
        <v>774</v>
      </c>
      <c r="T154" s="36">
        <f>(S154)/VLOOKUP(CONCATENATE($Q$149,$P154),'Background Data'!$AX$78:$BF$287,9,FALSE)</f>
        <v>4.1229425238374258E-2</v>
      </c>
      <c r="U154" s="56">
        <f>VLOOKUP(CONCATENATE($Q$149,$P154),'Background Data'!$AX$78:$BF$287,6,FALSE)</f>
        <v>15793</v>
      </c>
      <c r="V154" s="36">
        <f>(U154)/VLOOKUP(CONCATENATE($Q$149,$P154),'Background Data'!$AX$78:$BF$287,9,FALSE)</f>
        <v>0.84126138603313272</v>
      </c>
      <c r="W154" s="56">
        <f>VLOOKUP(CONCATENATE($Q$149,$P154),'Background Data'!$AX$78:$BF$287,7,FALSE)</f>
        <v>805</v>
      </c>
      <c r="X154" s="36">
        <f>(W154)/VLOOKUP(CONCATENATE($Q$149,$P154),'Background Data'!$AX$78:$BF$287,9,FALSE)</f>
        <v>4.2880732967559794E-2</v>
      </c>
      <c r="Y154" s="102"/>
    </row>
    <row r="155" spans="11:25" ht="14" x14ac:dyDescent="0.15">
      <c r="K155" s="5"/>
      <c r="L155" s="27" t="str">
        <f>CONCATENATE($Q$149,$G$123,P155,$Q$150)</f>
        <v>Scotland4Option 1</v>
      </c>
      <c r="M155" s="27" t="str">
        <f>CONCATENATE($Q$149,$G$123,P155,$S$150)</f>
        <v>Scotland4Option 2</v>
      </c>
      <c r="N155" s="27" t="str">
        <f>CONCATENATE($Q$149,$G$123,P155,$U$150)</f>
        <v>Scotland4Option 3</v>
      </c>
      <c r="O155" s="27" t="str">
        <f>CONCATENATE($Q$149,$G$123,P155,$W$150)</f>
        <v>Scotland4Option 4</v>
      </c>
      <c r="P155" s="52">
        <v>4</v>
      </c>
      <c r="Q155" s="34">
        <f>VLOOKUP(CONCATENATE($Q$149,$P155),'Background Data'!$AX$78:$BF$287,4,FALSE)</f>
        <v>1280</v>
      </c>
      <c r="R155" s="36">
        <f>(Q155)/VLOOKUP(CONCATENATE($Q$149,$P155),'Background Data'!$AX$78:$BF$287,9,FALSE)</f>
        <v>8.3398488402397705E-2</v>
      </c>
      <c r="S155" s="56">
        <f>VLOOKUP(CONCATENATE($Q$149,$P155),'Background Data'!$AX$78:$BF$287,5,FALSE)</f>
        <v>563</v>
      </c>
      <c r="T155" s="36">
        <f>(S155)/VLOOKUP(CONCATENATE($Q$149,$P155),'Background Data'!$AX$78:$BF$287,9,FALSE)</f>
        <v>3.6682303883242118E-2</v>
      </c>
      <c r="U155" s="56">
        <f>VLOOKUP(CONCATENATE($Q$149,$P155),'Background Data'!$AX$78:$BF$287,6,FALSE)</f>
        <v>12695</v>
      </c>
      <c r="V155" s="36">
        <f>(U155)/VLOOKUP(CONCATENATE($Q$149,$P155),'Background Data'!$AX$78:$BF$287,9,FALSE)</f>
        <v>0.82714360177221791</v>
      </c>
      <c r="W155" s="56">
        <f>VLOOKUP(CONCATENATE($Q$149,$P155),'Background Data'!$AX$78:$BF$287,7,FALSE)</f>
        <v>810</v>
      </c>
      <c r="X155" s="36">
        <f>(W155)/VLOOKUP(CONCATENATE($Q$149,$P155),'Background Data'!$AX$78:$BF$287,9,FALSE)</f>
        <v>5.2775605942142298E-2</v>
      </c>
      <c r="Y155" s="102"/>
    </row>
    <row r="156" spans="11:25" ht="14" x14ac:dyDescent="0.15">
      <c r="K156" s="5"/>
      <c r="L156" s="27" t="str">
        <f>CONCATENATE($Q$149,$G$123,P156,$Q$150)</f>
        <v>Scotland5Option 1</v>
      </c>
      <c r="M156" s="27" t="str">
        <f>CONCATENATE($Q$149,$G$123,P156,$S$150)</f>
        <v>Scotland5Option 2</v>
      </c>
      <c r="N156" s="27" t="str">
        <f>CONCATENATE($Q$149,$G$123,P156,$U$150)</f>
        <v>Scotland5Option 3</v>
      </c>
      <c r="O156" s="27" t="str">
        <f>CONCATENATE($Q$149,$G$123,P156,$W$150)</f>
        <v>Scotland5Option 4</v>
      </c>
      <c r="P156" s="53">
        <v>5</v>
      </c>
      <c r="Q156" s="38">
        <f>VLOOKUP(CONCATENATE($Q$149,$P156),'Background Data'!$AX$78:$BF$287,4,FALSE)</f>
        <v>1369</v>
      </c>
      <c r="R156" s="40">
        <f>(Q156)/VLOOKUP(CONCATENATE($Q$149,$P156),'Background Data'!$AX$78:$BF$287,9,FALSE)</f>
        <v>0.12035164835164835</v>
      </c>
      <c r="S156" s="57">
        <f>VLOOKUP(CONCATENATE($Q$149,$P156),'Background Data'!$AX$78:$BF$287,5,FALSE)</f>
        <v>487</v>
      </c>
      <c r="T156" s="40">
        <f>(S156)/VLOOKUP(CONCATENATE($Q$149,$P156),'Background Data'!$AX$78:$BF$287,9,FALSE)</f>
        <v>4.2813186813186813E-2</v>
      </c>
      <c r="U156" s="57">
        <f>VLOOKUP(CONCATENATE($Q$149,$P156),'Background Data'!$AX$78:$BF$287,6,FALSE)</f>
        <v>8797</v>
      </c>
      <c r="V156" s="40">
        <f>(U156)/VLOOKUP(CONCATENATE($Q$149,$P156),'Background Data'!$AX$78:$BF$287,9,FALSE)</f>
        <v>0.77336263736263733</v>
      </c>
      <c r="W156" s="57">
        <f>VLOOKUP(CONCATENATE($Q$149,$P156),'Background Data'!$AX$78:$BF$287,7,FALSE)</f>
        <v>722</v>
      </c>
      <c r="X156" s="40">
        <f>(W156)/VLOOKUP(CONCATENATE($Q$149,$P156),'Background Data'!$AX$78:$BF$287,9,FALSE)</f>
        <v>6.3472527472527476E-2</v>
      </c>
      <c r="Y156" s="102"/>
    </row>
    <row r="157" spans="11:25" x14ac:dyDescent="0.15">
      <c r="K157" s="5"/>
      <c r="L157" s="27"/>
      <c r="M157" s="27"/>
      <c r="N157" s="27"/>
      <c r="O157" s="27"/>
      <c r="Q157" s="9"/>
      <c r="R157" s="9"/>
      <c r="S157" s="9"/>
      <c r="T157" s="9"/>
      <c r="U157" s="9"/>
      <c r="V157" s="9"/>
      <c r="W157" s="9"/>
      <c r="X157" s="9"/>
    </row>
    <row r="162" spans="1:24" x14ac:dyDescent="0.15">
      <c r="X162" s="9"/>
    </row>
    <row r="163" spans="1:24" x14ac:dyDescent="0.15">
      <c r="B163" s="58" t="s">
        <v>161</v>
      </c>
    </row>
    <row r="164" spans="1:24" x14ac:dyDescent="0.15">
      <c r="B164" s="58" t="s">
        <v>202</v>
      </c>
    </row>
    <row r="165" spans="1:24" x14ac:dyDescent="0.15">
      <c r="B165" s="58" t="s">
        <v>203</v>
      </c>
    </row>
    <row r="166" spans="1:24" x14ac:dyDescent="0.15">
      <c r="B166" s="58" t="s">
        <v>204</v>
      </c>
    </row>
    <row r="168" spans="1:24" s="115" customFormat="1" ht="22" customHeight="1" x14ac:dyDescent="0.15">
      <c r="A168" s="10"/>
      <c r="B168" s="116" t="s">
        <v>166</v>
      </c>
    </row>
    <row r="170" spans="1:24" x14ac:dyDescent="0.15">
      <c r="B170" s="78" t="s">
        <v>167</v>
      </c>
    </row>
    <row r="172" spans="1:24" ht="14" x14ac:dyDescent="0.15">
      <c r="B172" s="7" t="s">
        <v>84</v>
      </c>
      <c r="F172" s="25"/>
      <c r="G172" s="130" t="s">
        <v>14</v>
      </c>
      <c r="R172" s="8"/>
    </row>
    <row r="173" spans="1:24" x14ac:dyDescent="0.15">
      <c r="N173" s="8"/>
    </row>
    <row r="174" spans="1:24" s="10" customFormat="1" ht="22" customHeight="1" x14ac:dyDescent="0.15"/>
    <row r="176" spans="1:24" ht="14" x14ac:dyDescent="0.15">
      <c r="P176" s="117"/>
      <c r="Q176" s="161" t="str">
        <f>G172</f>
        <v>Midlothian</v>
      </c>
      <c r="R176" s="162"/>
      <c r="S176" s="161" t="s">
        <v>0</v>
      </c>
      <c r="T176" s="163"/>
    </row>
    <row r="177" spans="16:20" ht="14" x14ac:dyDescent="0.15">
      <c r="P177" s="118" t="s">
        <v>65</v>
      </c>
      <c r="Q177" s="118" t="s">
        <v>37</v>
      </c>
      <c r="R177" s="119" t="s">
        <v>83</v>
      </c>
      <c r="S177" s="118" t="s">
        <v>37</v>
      </c>
      <c r="T177" s="120" t="s">
        <v>83</v>
      </c>
    </row>
    <row r="178" spans="16:20" ht="14" x14ac:dyDescent="0.15">
      <c r="P178" s="59" t="s">
        <v>119</v>
      </c>
      <c r="Q178" s="140">
        <f>IFERROR(VLOOKUP($Q$176,'Background Data'!$J$127:$N$158,2,FALSE),0)</f>
        <v>1768</v>
      </c>
      <c r="R178" s="46">
        <f>IFERROR((Q178)/(VLOOKUP($Q$176,'Background Data'!$J$127:$N$158,5,FALSE)),0)</f>
        <v>0.77205240174672485</v>
      </c>
      <c r="S178" s="55">
        <f>IFERROR(VLOOKUP($S$176,'Background Data'!$J$127:$N$158,2,FALSE),0)</f>
        <v>63564</v>
      </c>
      <c r="T178" s="46">
        <f>IFERROR((S178)/(VLOOKUP($S$176,'Background Data'!$J$127:$N$158,5,FALSE)),0)</f>
        <v>0.76029855030859772</v>
      </c>
    </row>
    <row r="179" spans="16:20" ht="14" x14ac:dyDescent="0.15">
      <c r="P179" s="16" t="s">
        <v>50</v>
      </c>
      <c r="Q179" s="141">
        <f>IFERROR(VLOOKUP($Q$176,'Background Data'!$J$127:$N$158,3,FALSE),0)</f>
        <v>11</v>
      </c>
      <c r="R179" s="36">
        <f>IFERROR((Q179)/(VLOOKUP($Q$176,'Background Data'!$J$127:$N$158,5,FALSE)),0)</f>
        <v>4.8034934497816597E-3</v>
      </c>
      <c r="S179" s="56">
        <f>IFERROR(VLOOKUP($S$176,'Background Data'!$J$127:$N$158,3,FALSE),0)</f>
        <v>1683</v>
      </c>
      <c r="T179" s="36">
        <f>IFERROR((S179)/(VLOOKUP($S$176,'Background Data'!$J$127:$N$158,5,FALSE)),0)</f>
        <v>2.0130615760011482E-2</v>
      </c>
    </row>
    <row r="180" spans="16:20" ht="14" x14ac:dyDescent="0.15">
      <c r="P180" s="18" t="s">
        <v>107</v>
      </c>
      <c r="Q180" s="142">
        <f>IFERROR(VLOOKUP($Q$176,'Background Data'!$J$127:$N$158,4,FALSE),0)</f>
        <v>511</v>
      </c>
      <c r="R180" s="40">
        <f>IFERROR((Q180)/(VLOOKUP($Q$176,'Background Data'!$J$127:$N$158,5,FALSE)),0)</f>
        <v>0.22314410480349345</v>
      </c>
      <c r="S180" s="57">
        <f>IFERROR(VLOOKUP($S$176,'Background Data'!$J$127:$N$158,4,FALSE),0)</f>
        <v>18357</v>
      </c>
      <c r="T180" s="40">
        <f>IFERROR((S180)/(VLOOKUP($S$176,'Background Data'!$J$127:$N$158,5,FALSE)),0)</f>
        <v>0.21957083393139085</v>
      </c>
    </row>
    <row r="185" spans="16:20" x14ac:dyDescent="0.15">
      <c r="Q185" s="2"/>
    </row>
    <row r="186" spans="16:20" x14ac:dyDescent="0.15">
      <c r="Q186" s="2"/>
    </row>
    <row r="187" spans="16:20" x14ac:dyDescent="0.15">
      <c r="Q187" s="2"/>
    </row>
    <row r="202" spans="2:2" x14ac:dyDescent="0.15">
      <c r="B202" s="58" t="s">
        <v>161</v>
      </c>
    </row>
    <row r="203" spans="2:2" x14ac:dyDescent="0.15">
      <c r="B203" s="58" t="s">
        <v>202</v>
      </c>
    </row>
    <row r="204" spans="2:2" x14ac:dyDescent="0.15">
      <c r="B204" s="58" t="s">
        <v>204</v>
      </c>
    </row>
  </sheetData>
  <mergeCells count="33">
    <mergeCell ref="P149:P151"/>
    <mergeCell ref="Q149:X149"/>
    <mergeCell ref="Q150:R150"/>
    <mergeCell ref="S150:T150"/>
    <mergeCell ref="U150:V150"/>
    <mergeCell ref="W150:X150"/>
    <mergeCell ref="S70:T70"/>
    <mergeCell ref="U70:V70"/>
    <mergeCell ref="P131:P133"/>
    <mergeCell ref="Q131:X131"/>
    <mergeCell ref="Q132:R132"/>
    <mergeCell ref="S132:T132"/>
    <mergeCell ref="U132:V132"/>
    <mergeCell ref="W132:X132"/>
    <mergeCell ref="U97:V97"/>
    <mergeCell ref="U96:X96"/>
    <mergeCell ref="W97:X97"/>
    <mergeCell ref="Q176:R176"/>
    <mergeCell ref="S176:T176"/>
    <mergeCell ref="Q14:R14"/>
    <mergeCell ref="S14:T14"/>
    <mergeCell ref="P97:P98"/>
    <mergeCell ref="Q97:R97"/>
    <mergeCell ref="S97:T97"/>
    <mergeCell ref="Q96:T96"/>
    <mergeCell ref="Q52:V52"/>
    <mergeCell ref="P53:P54"/>
    <mergeCell ref="Q53:R53"/>
    <mergeCell ref="S53:T53"/>
    <mergeCell ref="U53:V53"/>
    <mergeCell ref="Q69:V69"/>
    <mergeCell ref="P70:P71"/>
    <mergeCell ref="Q70:R70"/>
  </mergeCells>
  <pageMargins left="0.7" right="0.7" top="0.75" bottom="0.75" header="0.3" footer="0.3"/>
  <pageSetup paperSize="9" orientation="portrait"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'Background Data'!$I$7:$I$36</xm:f>
          </x14:formula1>
          <xm:sqref>G8 G121 G90 G172 G43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Z108"/>
  <sheetViews>
    <sheetView showGridLines="0" zoomScale="85" zoomScaleNormal="85" workbookViewId="0"/>
  </sheetViews>
  <sheetFormatPr baseColWidth="10" defaultColWidth="9.1640625" defaultRowHeight="13" x14ac:dyDescent="0.15"/>
  <cols>
    <col min="1" max="1" customWidth="true" style="7" width="1.33203125" collapsed="false"/>
    <col min="2" max="2" customWidth="true" style="7" width="10.33203125" collapsed="false"/>
    <col min="3" max="6" style="7" width="9.1640625" collapsed="false"/>
    <col min="7" max="7" customWidth="true" style="7" width="21.6640625" collapsed="false"/>
    <col min="8" max="8" customWidth="true" style="7" width="2.83203125" collapsed="false"/>
    <col min="9" max="12" style="7" width="9.1640625" collapsed="false"/>
    <col min="13" max="14" customWidth="true" style="7" width="4.5" collapsed="false"/>
    <col min="15" max="15" customWidth="true" style="7" width="16.83203125" collapsed="false"/>
    <col min="16" max="16" customWidth="true" style="7" width="30.83203125" collapsed="false"/>
    <col min="17" max="17" customWidth="true" style="7" width="12.1640625" collapsed="false"/>
    <col min="18" max="18" customWidth="true" style="7" width="13.0" collapsed="false"/>
    <col min="19" max="19" customWidth="true" style="7" width="13.83203125" collapsed="false"/>
    <col min="20" max="20" customWidth="true" style="7" width="13.0" collapsed="false"/>
    <col min="21" max="21" bestFit="true" customWidth="true" style="7" width="10.5" collapsed="false"/>
    <col min="22" max="22" customWidth="true" style="7" width="10.83203125" collapsed="false"/>
    <col min="23" max="23" bestFit="true" customWidth="true" style="7" width="10.5" collapsed="false"/>
    <col min="24" max="24" customWidth="true" style="7" width="11.5" collapsed="false"/>
    <col min="25" max="16384" style="7" width="9.1640625" collapsed="false"/>
  </cols>
  <sheetData>
    <row r="1" spans="1:26" ht="6" customHeight="1" x14ac:dyDescent="0.15"/>
    <row r="2" spans="1:26" s="10" customFormat="1" ht="24" x14ac:dyDescent="0.3">
      <c r="B2" s="111" t="s">
        <v>115</v>
      </c>
    </row>
    <row r="3" spans="1:26" ht="9" customHeight="1" x14ac:dyDescent="0.15"/>
    <row r="4" spans="1:26" s="115" customFormat="1" ht="22" customHeight="1" x14ac:dyDescent="0.15">
      <c r="A4" s="10"/>
      <c r="B4" s="116" t="s">
        <v>170</v>
      </c>
    </row>
    <row r="5" spans="1:26" s="10" customFormat="1" ht="5.25" customHeight="1" x14ac:dyDescent="0.15">
      <c r="B5" s="77"/>
    </row>
    <row r="6" spans="1:26" s="10" customFormat="1" ht="17.25" customHeight="1" x14ac:dyDescent="0.15">
      <c r="B6" s="78" t="s">
        <v>171</v>
      </c>
    </row>
    <row r="7" spans="1:26" ht="7.5" customHeight="1" x14ac:dyDescent="0.15"/>
    <row r="8" spans="1:26" ht="14.25" customHeight="1" x14ac:dyDescent="0.15">
      <c r="B8" s="7" t="s">
        <v>174</v>
      </c>
      <c r="G8" s="130" t="s">
        <v>34</v>
      </c>
    </row>
    <row r="9" spans="1:26" x14ac:dyDescent="0.15">
      <c r="G9" s="11"/>
    </row>
    <row r="12" spans="1:26" ht="21.75" customHeight="1" x14ac:dyDescent="0.15">
      <c r="P12" s="117"/>
      <c r="Q12" s="166" t="s">
        <v>54</v>
      </c>
      <c r="R12" s="168"/>
      <c r="S12" s="166" t="s">
        <v>55</v>
      </c>
      <c r="T12" s="168"/>
      <c r="U12" s="166" t="s">
        <v>56</v>
      </c>
      <c r="V12" s="167"/>
      <c r="W12" s="166" t="s">
        <v>57</v>
      </c>
      <c r="X12" s="167"/>
    </row>
    <row r="13" spans="1:26" ht="21" customHeight="1" x14ac:dyDescent="0.15">
      <c r="P13" s="118" t="s">
        <v>96</v>
      </c>
      <c r="Q13" s="118" t="s">
        <v>37</v>
      </c>
      <c r="R13" s="119" t="s">
        <v>83</v>
      </c>
      <c r="S13" s="118" t="s">
        <v>37</v>
      </c>
      <c r="T13" s="119" t="s">
        <v>83</v>
      </c>
      <c r="U13" s="118" t="s">
        <v>37</v>
      </c>
      <c r="V13" s="119" t="s">
        <v>83</v>
      </c>
      <c r="W13" s="118" t="s">
        <v>37</v>
      </c>
      <c r="X13" s="119" t="s">
        <v>83</v>
      </c>
      <c r="Y13" s="21"/>
    </row>
    <row r="14" spans="1:26" ht="14" x14ac:dyDescent="0.15">
      <c r="O14" s="27"/>
      <c r="P14" s="33" t="s">
        <v>42</v>
      </c>
      <c r="Q14" s="34">
        <f>VLOOKUP(CONCATENATE($G$8,$P14),'Background Data'!$J$78:$R$118,4,FALSE)</f>
        <v>2397</v>
      </c>
      <c r="R14" s="46">
        <f>(Q14)/(VLOOKUP(CONCATENATE($G$8,$P14),'Background Data'!$J$78:$R$118,9,FALSE))</f>
        <v>8.5424091233071986E-2</v>
      </c>
      <c r="S14" s="134">
        <f>VLOOKUP(CONCATENATE($G$8,$P14),'Background Data'!$J$78:$R$118,5,FALSE)</f>
        <v>1280</v>
      </c>
      <c r="T14" s="35">
        <f>(S14)/(VLOOKUP(CONCATENATE($G$8,$P14),'Background Data'!$J$78:$R$118,9,FALSE))</f>
        <v>4.5616535994297935E-2</v>
      </c>
      <c r="U14" s="41">
        <f>VLOOKUP(CONCATENATE($G$8,$P14),'Background Data'!$J$78:$R$118,6,FALSE)</f>
        <v>22790</v>
      </c>
      <c r="V14" s="42">
        <f>(U14)/(VLOOKUP(CONCATENATE($G$8,$P14),'Background Data'!$J$78:$R$118,9,FALSE))</f>
        <v>0.8121881682109765</v>
      </c>
      <c r="W14" s="41">
        <f>VLOOKUP(CONCATENATE($G$8,$P14),'Background Data'!$J$78:$R$118,7,FALSE)</f>
        <v>1593</v>
      </c>
      <c r="X14" s="42">
        <f>(W14)/(VLOOKUP(CONCATENATE($G$8,$P14),'Background Data'!$J$78:$R$118,9,FALSE))</f>
        <v>5.6771204561653597E-2</v>
      </c>
      <c r="Y14" s="102"/>
      <c r="Z14" s="2"/>
    </row>
    <row r="15" spans="1:26" ht="14" x14ac:dyDescent="0.15">
      <c r="O15" s="27"/>
      <c r="P15" s="33" t="s">
        <v>43</v>
      </c>
      <c r="Q15" s="34">
        <f>VLOOKUP(CONCATENATE($G$8,$P15),'Background Data'!$J$78:$R$118,4,FALSE)</f>
        <v>162</v>
      </c>
      <c r="R15" s="36">
        <f>(Q15)/(VLOOKUP(CONCATENATE($G$8,$P15),'Background Data'!$J$78:$R$118,9,FALSE))</f>
        <v>6.553398058252427E-2</v>
      </c>
      <c r="S15" s="134">
        <f>VLOOKUP(CONCATENATE($G$8,$P15),'Background Data'!$J$78:$R$118,5,FALSE)</f>
        <v>739</v>
      </c>
      <c r="T15" s="35">
        <f>(S15)/(VLOOKUP(CONCATENATE($G$8,$P15),'Background Data'!$J$78:$R$118,9,FALSE))</f>
        <v>0.29894822006472493</v>
      </c>
      <c r="U15" s="41">
        <f>VLOOKUP(CONCATENATE($G$8,$P15),'Background Data'!$J$78:$R$118,6,FALSE)</f>
        <v>1559</v>
      </c>
      <c r="V15" s="42">
        <f>(U15)/(VLOOKUP(CONCATENATE($G$8,$P15),'Background Data'!$J$78:$R$118,9,FALSE))</f>
        <v>0.63066343042071193</v>
      </c>
      <c r="W15" s="41">
        <f>VLOOKUP(CONCATENATE($G$8,$P15),'Background Data'!$J$78:$R$118,7,FALSE)</f>
        <v>12</v>
      </c>
      <c r="X15" s="42">
        <f>(W15)/(VLOOKUP(CONCATENATE($G$8,$P15),'Background Data'!$J$78:$R$118,9,FALSE))</f>
        <v>4.8543689320388345E-3</v>
      </c>
      <c r="Y15" s="102"/>
      <c r="Z15" s="2"/>
    </row>
    <row r="16" spans="1:26" ht="14" x14ac:dyDescent="0.15">
      <c r="O16" s="27"/>
      <c r="P16" s="33" t="s">
        <v>44</v>
      </c>
      <c r="Q16" s="34">
        <f>VLOOKUP(CONCATENATE($G$8,$P16),'Background Data'!$J$78:$R$118,4,FALSE)</f>
        <v>374</v>
      </c>
      <c r="R16" s="36">
        <f>(Q16)/(VLOOKUP(CONCATENATE($G$8,$P16),'Background Data'!$J$78:$R$118,9,FALSE))</f>
        <v>8.4367245657568243E-2</v>
      </c>
      <c r="S16" s="134">
        <f>VLOOKUP(CONCATENATE($G$8,$P16),'Background Data'!$J$78:$R$118,5,FALSE)</f>
        <v>876</v>
      </c>
      <c r="T16" s="35">
        <f>(S16)/(VLOOKUP(CONCATENATE($G$8,$P16),'Background Data'!$J$78:$R$118,9,FALSE))</f>
        <v>0.1976088427701331</v>
      </c>
      <c r="U16" s="41">
        <f>VLOOKUP(CONCATENATE($G$8,$P16),'Background Data'!$J$78:$R$118,6,FALSE)</f>
        <v>2911</v>
      </c>
      <c r="V16" s="42">
        <f>(U16)/(VLOOKUP(CONCATENATE($G$8,$P16),'Background Data'!$J$78:$R$118,9,FALSE))</f>
        <v>0.6566659147304309</v>
      </c>
      <c r="W16" s="41">
        <f>VLOOKUP(CONCATENATE($G$8,$P16),'Background Data'!$J$78:$R$118,7,FALSE)</f>
        <v>272</v>
      </c>
      <c r="X16" s="42">
        <f>(W16)/(VLOOKUP(CONCATENATE($G$8,$P16),'Background Data'!$J$78:$R$118,9,FALSE))</f>
        <v>6.135799684186781E-2</v>
      </c>
      <c r="Y16" s="102"/>
      <c r="Z16" s="2"/>
    </row>
    <row r="17" spans="15:26" ht="14" x14ac:dyDescent="0.15">
      <c r="O17" s="27"/>
      <c r="P17" s="33" t="s">
        <v>45</v>
      </c>
      <c r="Q17" s="34">
        <f>VLOOKUP(CONCATENATE($G$8,$P17),'Background Data'!$J$78:$R$118,4,FALSE)</f>
        <v>360</v>
      </c>
      <c r="R17" s="36">
        <f>(Q17)/(VLOOKUP(CONCATENATE($G$8,$P17),'Background Data'!$J$78:$R$118,9,FALSE))</f>
        <v>6.4205457463884424E-2</v>
      </c>
      <c r="S17" s="134">
        <f>VLOOKUP(CONCATENATE($G$8,$P17),'Background Data'!$J$78:$R$118,5,FALSE)</f>
        <v>813</v>
      </c>
      <c r="T17" s="35">
        <f>(S17)/(VLOOKUP(CONCATENATE($G$8,$P17),'Background Data'!$J$78:$R$118,9,FALSE))</f>
        <v>0.14499732477260568</v>
      </c>
      <c r="U17" s="41">
        <f>VLOOKUP(CONCATENATE($G$8,$P17),'Background Data'!$J$78:$R$118,6,FALSE)</f>
        <v>4012</v>
      </c>
      <c r="V17" s="42">
        <f>(U17)/(VLOOKUP(CONCATENATE($G$8,$P17),'Background Data'!$J$78:$R$118,9,FALSE))</f>
        <v>0.71553415373640095</v>
      </c>
      <c r="W17" s="41">
        <f>VLOOKUP(CONCATENATE($G$8,$P17),'Background Data'!$J$78:$R$118,7,FALSE)</f>
        <v>422</v>
      </c>
      <c r="X17" s="42">
        <f>(W17)/(VLOOKUP(CONCATENATE($G$8,$P17),'Background Data'!$J$78:$R$118,9,FALSE))</f>
        <v>7.5263064027108972E-2</v>
      </c>
      <c r="Y17" s="102"/>
      <c r="Z17" s="2"/>
    </row>
    <row r="18" spans="15:26" ht="14" x14ac:dyDescent="0.15">
      <c r="O18" s="27"/>
      <c r="P18" s="33" t="s">
        <v>46</v>
      </c>
      <c r="Q18" s="34">
        <f>VLOOKUP(CONCATENATE($G$8,$P18),'Background Data'!$J$78:$R$118,4,FALSE)</f>
        <v>1255</v>
      </c>
      <c r="R18" s="36">
        <f>(Q18)/(VLOOKUP(CONCATENATE($G$8,$P18),'Background Data'!$J$78:$R$118,9,FALSE))</f>
        <v>0.19128181679622008</v>
      </c>
      <c r="S18" s="134">
        <f>VLOOKUP(CONCATENATE($G$8,$P18),'Background Data'!$J$78:$R$118,5,FALSE)</f>
        <v>1003</v>
      </c>
      <c r="T18" s="35">
        <f>(S18)/(VLOOKUP(CONCATENATE($G$8,$P18),'Background Data'!$J$78:$R$118,9,FALSE))</f>
        <v>0.15287303764670021</v>
      </c>
      <c r="U18" s="41">
        <f>VLOOKUP(CONCATENATE($G$8,$P18),'Background Data'!$J$78:$R$118,6,FALSE)</f>
        <v>3621</v>
      </c>
      <c r="V18" s="42">
        <f>(U18)/(VLOOKUP(CONCATENATE($G$8,$P18),'Background Data'!$J$78:$R$118,9,FALSE))</f>
        <v>0.55189757658893457</v>
      </c>
      <c r="W18" s="41">
        <f>VLOOKUP(CONCATENATE($G$8,$P18),'Background Data'!$J$78:$R$118,7,FALSE)</f>
        <v>682</v>
      </c>
      <c r="X18" s="42">
        <f>(W18)/(VLOOKUP(CONCATENATE($G$8,$P18),'Background Data'!$J$78:$R$118,9,FALSE))</f>
        <v>0.1039475689681451</v>
      </c>
      <c r="Y18" s="102"/>
      <c r="Z18" s="2"/>
    </row>
    <row r="19" spans="15:26" ht="14" x14ac:dyDescent="0.15">
      <c r="O19" s="27"/>
      <c r="P19" s="33" t="s">
        <v>93</v>
      </c>
      <c r="Q19" s="34">
        <f>VLOOKUP(CONCATENATE($G$8,$P19),'Background Data'!$J$78:$R$118,4,FALSE)</f>
        <v>203</v>
      </c>
      <c r="R19" s="36">
        <f>(Q19)/(VLOOKUP(CONCATENATE($G$8,$P19),'Background Data'!$J$78:$R$118,9,FALSE))</f>
        <v>1.2801917134388599E-2</v>
      </c>
      <c r="S19" s="134">
        <f>VLOOKUP(CONCATENATE($G$8,$P19),'Background Data'!$J$78:$R$118,5,FALSE)</f>
        <v>363</v>
      </c>
      <c r="T19" s="35">
        <f>(S19)/(VLOOKUP(CONCATENATE($G$8,$P19),'Background Data'!$J$78:$R$118,9,FALSE))</f>
        <v>2.2892098127010152E-2</v>
      </c>
      <c r="U19" s="41">
        <f>VLOOKUP(CONCATENATE($G$8,$P19),'Background Data'!$J$78:$R$118,6,FALSE)</f>
        <v>14538</v>
      </c>
      <c r="V19" s="42">
        <f>(U19)/(VLOOKUP(CONCATENATE($G$8,$P19),'Background Data'!$J$78:$R$118,9,FALSE))</f>
        <v>0.916819070442076</v>
      </c>
      <c r="W19" s="41">
        <f>VLOOKUP(CONCATENATE($G$8,$P19),'Background Data'!$J$78:$R$118,7,FALSE)</f>
        <v>753</v>
      </c>
      <c r="X19" s="42">
        <f>(W19)/(VLOOKUP(CONCATENATE($G$8,$P19),'Background Data'!$J$78:$R$118,9,FALSE))</f>
        <v>4.7486914296525191E-2</v>
      </c>
      <c r="Y19" s="102"/>
      <c r="Z19" s="2"/>
    </row>
    <row r="20" spans="15:26" ht="14" x14ac:dyDescent="0.15">
      <c r="O20" s="27"/>
      <c r="P20" s="33" t="s">
        <v>48</v>
      </c>
      <c r="Q20" s="34">
        <f>VLOOKUP(CONCATENATE($G$8,$P20),'Background Data'!$J$78:$R$118,4,FALSE)</f>
        <v>966</v>
      </c>
      <c r="R20" s="36">
        <f>(Q20)/(VLOOKUP(CONCATENATE($G$8,$P20),'Background Data'!$J$78:$R$118,9,FALSE))</f>
        <v>0.17118553960659225</v>
      </c>
      <c r="S20" s="134">
        <f>VLOOKUP(CONCATENATE($G$8,$P20),'Background Data'!$J$78:$R$118,5,FALSE)</f>
        <v>351</v>
      </c>
      <c r="T20" s="35">
        <f>(S20)/(VLOOKUP(CONCATENATE($G$8,$P20),'Background Data'!$J$78:$R$118,9,FALSE))</f>
        <v>6.2200956937799042E-2</v>
      </c>
      <c r="U20" s="41">
        <f>VLOOKUP(CONCATENATE($G$8,$P20),'Background Data'!$J$78:$R$118,6,FALSE)</f>
        <v>3599</v>
      </c>
      <c r="V20" s="42">
        <f>(U20)/(VLOOKUP(CONCATENATE($G$8,$P20),'Background Data'!$J$78:$R$118,9,FALSE))</f>
        <v>0.63778132199184834</v>
      </c>
      <c r="W20" s="41">
        <f>VLOOKUP(CONCATENATE($G$8,$P20),'Background Data'!$J$78:$R$118,7,FALSE)</f>
        <v>727</v>
      </c>
      <c r="X20" s="42">
        <f>(W20)/(VLOOKUP(CONCATENATE($G$8,$P20),'Background Data'!$J$78:$R$118,9,FALSE))</f>
        <v>0.12883218146376041</v>
      </c>
      <c r="Y20" s="102"/>
      <c r="Z20" s="2"/>
    </row>
    <row r="21" spans="15:26" ht="14" x14ac:dyDescent="0.15">
      <c r="O21" s="27"/>
      <c r="P21" s="33" t="s">
        <v>49</v>
      </c>
      <c r="Q21" s="34">
        <f>VLOOKUP(CONCATENATE($G$8,$P21),'Background Data'!$J$78:$R$118,4,FALSE)</f>
        <v>127</v>
      </c>
      <c r="R21" s="36">
        <f>(Q21)/(VLOOKUP(CONCATENATE($G$8,$P21),'Background Data'!$J$78:$R$118,9,FALSE))</f>
        <v>4.2517576163374621E-2</v>
      </c>
      <c r="S21" s="134">
        <f>VLOOKUP(CONCATENATE($G$8,$P21),'Background Data'!$J$78:$R$118,5,FALSE)</f>
        <v>637</v>
      </c>
      <c r="T21" s="35">
        <f>(S21)/(VLOOKUP(CONCATENATE($G$8,$P21),'Background Data'!$J$78:$R$118,9,FALSE))</f>
        <v>0.21325744894543019</v>
      </c>
      <c r="U21" s="41">
        <f>VLOOKUP(CONCATENATE($G$8,$P21),'Background Data'!$J$78:$R$118,6,FALSE)</f>
        <v>2110</v>
      </c>
      <c r="V21" s="42">
        <f>(U21)/(VLOOKUP(CONCATENATE($G$8,$P21),'Background Data'!$J$78:$R$118,9,FALSE))</f>
        <v>0.70639437562772012</v>
      </c>
      <c r="W21" s="41">
        <f>VLOOKUP(CONCATENATE($G$8,$P21),'Background Data'!$J$78:$R$118,7,FALSE)</f>
        <v>113</v>
      </c>
      <c r="X21" s="42">
        <f>(W21)/(VLOOKUP(CONCATENATE($G$8,$P21),'Background Data'!$J$78:$R$118,9,FALSE))</f>
        <v>3.7830599263475061E-2</v>
      </c>
      <c r="Y21" s="102"/>
      <c r="Z21" s="2"/>
    </row>
    <row r="22" spans="15:26" ht="14" x14ac:dyDescent="0.15">
      <c r="O22" s="27"/>
      <c r="P22" s="33" t="s">
        <v>50</v>
      </c>
      <c r="Q22" s="34">
        <f>VLOOKUP(CONCATENATE($G$8,$P22),'Background Data'!$J$78:$R$118,4,FALSE)</f>
        <v>606</v>
      </c>
      <c r="R22" s="36">
        <f>(Q22)/(VLOOKUP(CONCATENATE($G$8,$P22),'Background Data'!$J$78:$R$118,9,FALSE))</f>
        <v>6.6513006256173859E-2</v>
      </c>
      <c r="S22" s="134">
        <f>VLOOKUP(CONCATENATE($G$8,$P22),'Background Data'!$J$78:$R$118,5,FALSE)</f>
        <v>1005</v>
      </c>
      <c r="T22" s="35">
        <f>(S22)/(VLOOKUP(CONCATENATE($G$8,$P22),'Background Data'!$J$78:$R$118,9,FALSE))</f>
        <v>0.11030622324662497</v>
      </c>
      <c r="U22" s="43">
        <f>VLOOKUP(CONCATENATE($G$8,$P22),'Background Data'!$J$78:$R$118,6,FALSE)</f>
        <v>7098</v>
      </c>
      <c r="V22" s="42">
        <f>(U22)/(VLOOKUP(CONCATENATE($G$8,$P22),'Background Data'!$J$78:$R$118,9,FALSE))</f>
        <v>0.77905828119855125</v>
      </c>
      <c r="W22" s="43">
        <f>VLOOKUP(CONCATENATE($G$8,$P22),'Background Data'!$J$78:$R$118,7,FALSE)</f>
        <v>402</v>
      </c>
      <c r="X22" s="42">
        <f>(W22)/(VLOOKUP(CONCATENATE($G$8,$P22),'Background Data'!$J$78:$R$118,9,FALSE))</f>
        <v>4.4122489298649981E-2</v>
      </c>
      <c r="Y22" s="102"/>
      <c r="Z22" s="2"/>
    </row>
    <row r="23" spans="15:26" ht="14" x14ac:dyDescent="0.15">
      <c r="O23" s="27"/>
      <c r="P23" s="37" t="s">
        <v>51</v>
      </c>
      <c r="Q23" s="38">
        <f>VLOOKUP(CONCATENATE($G$8,$P23),'Background Data'!$J$78:$R$118,4,FALSE)</f>
        <v>1676</v>
      </c>
      <c r="R23" s="40">
        <f>(Q23)/(VLOOKUP(CONCATENATE($G$8,$P23),'Background Data'!$J$78:$R$118,9,FALSE))</f>
        <v>6.5458522105920944E-2</v>
      </c>
      <c r="S23" s="135">
        <f>VLOOKUP(CONCATENATE($G$8,$P23),'Background Data'!$J$78:$R$118,5,FALSE)</f>
        <v>1966</v>
      </c>
      <c r="T23" s="39">
        <f>(S23)/(VLOOKUP(CONCATENATE($G$8,$P23),'Background Data'!$J$78:$R$118,9,FALSE))</f>
        <v>7.6784877362912049E-2</v>
      </c>
      <c r="U23" s="38">
        <f>VLOOKUP(CONCATENATE($G$8,$P23),'Background Data'!$J$78:$R$118,6,FALSE)</f>
        <v>21074</v>
      </c>
      <c r="V23" s="44">
        <f>(U23)/(VLOOKUP(CONCATENATE($G$8,$P23),'Background Data'!$J$78:$R$118,9,FALSE))</f>
        <v>0.82307451960631151</v>
      </c>
      <c r="W23" s="38">
        <f>VLOOKUP(CONCATENATE($G$8,$P23),'Background Data'!$J$78:$R$118,7,FALSE)</f>
        <v>888</v>
      </c>
      <c r="X23" s="44">
        <f>(W23)/(VLOOKUP(CONCATENATE($G$8,$P23),'Background Data'!$J$78:$R$118,9,FALSE))</f>
        <v>3.4682080924855488E-2</v>
      </c>
      <c r="Y23" s="102"/>
      <c r="Z23" s="2"/>
    </row>
    <row r="24" spans="15:26" x14ac:dyDescent="0.15">
      <c r="P24" s="9"/>
      <c r="Q24" s="28"/>
      <c r="U24" s="136"/>
      <c r="Y24" s="102"/>
    </row>
    <row r="34" spans="1:25" x14ac:dyDescent="0.15">
      <c r="B34" s="58"/>
    </row>
    <row r="35" spans="1:25" x14ac:dyDescent="0.15">
      <c r="B35" s="58" t="s">
        <v>202</v>
      </c>
    </row>
    <row r="36" spans="1:25" x14ac:dyDescent="0.15">
      <c r="B36" s="58" t="s">
        <v>204</v>
      </c>
    </row>
    <row r="37" spans="1:25" x14ac:dyDescent="0.15">
      <c r="B37" s="58" t="s">
        <v>205</v>
      </c>
    </row>
    <row r="39" spans="1:25" s="115" customFormat="1" ht="22" customHeight="1" x14ac:dyDescent="0.15">
      <c r="A39" s="10"/>
      <c r="B39" s="116" t="s">
        <v>176</v>
      </c>
    </row>
    <row r="40" spans="1:25" ht="16" x14ac:dyDescent="0.15">
      <c r="B40" s="77"/>
    </row>
    <row r="41" spans="1:25" x14ac:dyDescent="0.15">
      <c r="B41" s="78" t="s">
        <v>177</v>
      </c>
    </row>
    <row r="43" spans="1:25" ht="14" x14ac:dyDescent="0.15">
      <c r="B43" s="7" t="s">
        <v>175</v>
      </c>
      <c r="G43" s="130" t="s">
        <v>34</v>
      </c>
    </row>
    <row r="45" spans="1:25" ht="14" x14ac:dyDescent="0.15">
      <c r="P45" s="117"/>
      <c r="Q45" s="166" t="s">
        <v>54</v>
      </c>
      <c r="R45" s="168"/>
      <c r="S45" s="166" t="s">
        <v>55</v>
      </c>
      <c r="T45" s="168"/>
      <c r="U45" s="166" t="s">
        <v>56</v>
      </c>
      <c r="V45" s="167"/>
      <c r="W45" s="166" t="s">
        <v>57</v>
      </c>
      <c r="X45" s="167"/>
    </row>
    <row r="46" spans="1:25" ht="14" x14ac:dyDescent="0.15">
      <c r="P46" s="118" t="s">
        <v>96</v>
      </c>
      <c r="Q46" s="118" t="s">
        <v>37</v>
      </c>
      <c r="R46" s="119" t="s">
        <v>83</v>
      </c>
      <c r="S46" s="118" t="s">
        <v>37</v>
      </c>
      <c r="T46" s="119" t="s">
        <v>83</v>
      </c>
      <c r="U46" s="118" t="s">
        <v>37</v>
      </c>
      <c r="V46" s="119" t="s">
        <v>83</v>
      </c>
      <c r="W46" s="118" t="s">
        <v>37</v>
      </c>
      <c r="X46" s="119" t="s">
        <v>83</v>
      </c>
      <c r="Y46" s="21"/>
    </row>
    <row r="47" spans="1:25" ht="14" x14ac:dyDescent="0.15">
      <c r="P47" s="33" t="s">
        <v>42</v>
      </c>
      <c r="Q47" s="34">
        <f>VLOOKUP(CONCATENATE($G$43,$P47),'Background Data'!$P$128:$X$218,4,FALSE)</f>
        <v>2397</v>
      </c>
      <c r="R47" s="46">
        <f>(Q47)/(VLOOKUP(CONCATENATE($G$43,$P47),'Background Data'!$P$128:$X$218,9,FALSE))</f>
        <v>8.5424091233071986E-2</v>
      </c>
      <c r="S47" s="103">
        <f>VLOOKUP(CONCATENATE($G$43,$P47),'Background Data'!$P$128:$X$218,5,FALSE)</f>
        <v>1280</v>
      </c>
      <c r="T47" s="35">
        <f>(S47)/(VLOOKUP(CONCATENATE($G$43,$P47),'Background Data'!$P$128:$X$218,9,FALSE))</f>
        <v>4.5616535994297935E-2</v>
      </c>
      <c r="U47" s="41">
        <f>VLOOKUP(CONCATENATE($G$43,$P47),'Background Data'!$P$128:$X$218,6,FALSE)</f>
        <v>22790</v>
      </c>
      <c r="V47" s="36">
        <f>(U47)/(VLOOKUP(CONCATENATE($G$43,$P47),'Background Data'!$P$128:$X$218,9,FALSE))</f>
        <v>0.8121881682109765</v>
      </c>
      <c r="W47" s="41">
        <f>VLOOKUP(CONCATENATE($G$43,$P47),'Background Data'!$P$128:$X$218,7,FALSE)</f>
        <v>1593</v>
      </c>
      <c r="X47" s="36">
        <f>(W47)/(VLOOKUP(CONCATENATE($G$43,$P47),'Background Data'!$P$128:$X$218,9,FALSE))</f>
        <v>5.6771204561653597E-2</v>
      </c>
    </row>
    <row r="48" spans="1:25" ht="14" x14ac:dyDescent="0.15">
      <c r="P48" s="33" t="s">
        <v>43</v>
      </c>
      <c r="Q48" s="34">
        <f>VLOOKUP(CONCATENATE($G$43,$P48),'Background Data'!$P$128:$X$218,4,FALSE)</f>
        <v>162</v>
      </c>
      <c r="R48" s="36">
        <f>(Q48)/(VLOOKUP(CONCATENATE($G$43,$P48),'Background Data'!$P$128:$X$218,9,FALSE))</f>
        <v>6.553398058252427E-2</v>
      </c>
      <c r="S48" s="103">
        <f>VLOOKUP(CONCATENATE($G$43,$P48),'Background Data'!$P$128:$X$218,5,FALSE)</f>
        <v>739</v>
      </c>
      <c r="T48" s="35">
        <f>(S48)/(VLOOKUP(CONCATENATE($G$43,$P48),'Background Data'!$P$128:$X$218,9,FALSE))</f>
        <v>0.29894822006472493</v>
      </c>
      <c r="U48" s="41">
        <f>VLOOKUP(CONCATENATE($G$43,$P48),'Background Data'!$P$128:$X$218,6,FALSE)</f>
        <v>1559</v>
      </c>
      <c r="V48" s="36">
        <f>(U48)/(VLOOKUP(CONCATENATE($G$43,$P48),'Background Data'!$P$128:$X$218,9,FALSE))</f>
        <v>0.63066343042071193</v>
      </c>
      <c r="W48" s="41">
        <f>VLOOKUP(CONCATENATE($G$43,$P48),'Background Data'!$P$128:$X$218,7,FALSE)</f>
        <v>12</v>
      </c>
      <c r="X48" s="36">
        <f>(W48)/(VLOOKUP(CONCATENATE($G$43,$P48),'Background Data'!$P$128:$X$218,9,FALSE))</f>
        <v>4.8543689320388345E-3</v>
      </c>
    </row>
    <row r="49" spans="16:24" ht="14" x14ac:dyDescent="0.15">
      <c r="P49" s="33" t="s">
        <v>44</v>
      </c>
      <c r="Q49" s="34">
        <f>VLOOKUP(CONCATENATE($G$43,$P49),'Background Data'!$P$128:$X$218,4,FALSE)</f>
        <v>374</v>
      </c>
      <c r="R49" s="36">
        <f>(Q49)/(VLOOKUP(CONCATENATE($G$43,$P49),'Background Data'!$P$128:$X$218,9,FALSE))</f>
        <v>8.4367245657568243E-2</v>
      </c>
      <c r="S49" s="103">
        <f>VLOOKUP(CONCATENATE($G$43,$P49),'Background Data'!$P$128:$X$218,5,FALSE)</f>
        <v>876</v>
      </c>
      <c r="T49" s="35">
        <f>(S49)/(VLOOKUP(CONCATENATE($G$43,$P49),'Background Data'!$P$128:$X$218,9,FALSE))</f>
        <v>0.1976088427701331</v>
      </c>
      <c r="U49" s="41">
        <f>VLOOKUP(CONCATENATE($G$43,$P49),'Background Data'!$P$128:$X$218,6,FALSE)</f>
        <v>2911</v>
      </c>
      <c r="V49" s="36">
        <f>(U49)/(VLOOKUP(CONCATENATE($G$43,$P49),'Background Data'!$P$128:$X$218,9,FALSE))</f>
        <v>0.6566659147304309</v>
      </c>
      <c r="W49" s="41">
        <f>VLOOKUP(CONCATENATE($G$43,$P49),'Background Data'!$P$128:$X$218,7,FALSE)</f>
        <v>272</v>
      </c>
      <c r="X49" s="36">
        <f>(W49)/(VLOOKUP(CONCATENATE($G$43,$P49),'Background Data'!$P$128:$X$218,9,FALSE))</f>
        <v>6.135799684186781E-2</v>
      </c>
    </row>
    <row r="50" spans="16:24" ht="14" x14ac:dyDescent="0.15">
      <c r="P50" s="33" t="s">
        <v>45</v>
      </c>
      <c r="Q50" s="34">
        <f>VLOOKUP(CONCATENATE($G$43,$P50),'Background Data'!$P$128:$X$218,4,FALSE)</f>
        <v>360</v>
      </c>
      <c r="R50" s="36">
        <f>(Q50)/(VLOOKUP(CONCATENATE($G$43,$P50),'Background Data'!$P$128:$X$218,9,FALSE))</f>
        <v>6.4205457463884424E-2</v>
      </c>
      <c r="S50" s="103">
        <f>VLOOKUP(CONCATENATE($G$43,$P50),'Background Data'!$P$128:$X$218,5,FALSE)</f>
        <v>813</v>
      </c>
      <c r="T50" s="35">
        <f>(S50)/(VLOOKUP(CONCATENATE($G$43,$P50),'Background Data'!$P$128:$X$218,9,FALSE))</f>
        <v>0.14499732477260568</v>
      </c>
      <c r="U50" s="41">
        <f>VLOOKUP(CONCATENATE($G$43,$P50),'Background Data'!$P$128:$X$218,6,FALSE)</f>
        <v>4012</v>
      </c>
      <c r="V50" s="36">
        <f>(U50)/(VLOOKUP(CONCATENATE($G$43,$P50),'Background Data'!$P$128:$X$218,9,FALSE))</f>
        <v>0.71553415373640095</v>
      </c>
      <c r="W50" s="41">
        <f>VLOOKUP(CONCATENATE($G$43,$P50),'Background Data'!$P$128:$X$218,7,FALSE)</f>
        <v>422</v>
      </c>
      <c r="X50" s="36">
        <f>(W50)/(VLOOKUP(CONCATENATE($G$43,$P50),'Background Data'!$P$128:$X$218,9,FALSE))</f>
        <v>7.5263064027108972E-2</v>
      </c>
    </row>
    <row r="51" spans="16:24" ht="14" x14ac:dyDescent="0.15">
      <c r="P51" s="33" t="s">
        <v>46</v>
      </c>
      <c r="Q51" s="34">
        <f>VLOOKUP(CONCATENATE($G$43,$P51),'Background Data'!$P$128:$X$218,4,FALSE)</f>
        <v>1255</v>
      </c>
      <c r="R51" s="36">
        <f>(Q51)/(VLOOKUP(CONCATENATE($G$43,$P51),'Background Data'!$P$128:$X$218,9,FALSE))</f>
        <v>0.19128181679622008</v>
      </c>
      <c r="S51" s="103">
        <f>VLOOKUP(CONCATENATE($G$43,$P51),'Background Data'!$P$128:$X$218,5,FALSE)</f>
        <v>1003</v>
      </c>
      <c r="T51" s="35">
        <f>(S51)/(VLOOKUP(CONCATENATE($G$43,$P51),'Background Data'!$P$128:$X$218,9,FALSE))</f>
        <v>0.15287303764670021</v>
      </c>
      <c r="U51" s="41">
        <f>VLOOKUP(CONCATENATE($G$43,$P51),'Background Data'!$P$128:$X$218,6,FALSE)</f>
        <v>3621</v>
      </c>
      <c r="V51" s="36">
        <f>(U51)/(VLOOKUP(CONCATENATE($G$43,$P51),'Background Data'!$P$128:$X$218,9,FALSE))</f>
        <v>0.55189757658893457</v>
      </c>
      <c r="W51" s="41">
        <f>VLOOKUP(CONCATENATE($G$43,$P51),'Background Data'!$P$128:$X$218,7,FALSE)</f>
        <v>682</v>
      </c>
      <c r="X51" s="36">
        <f>(W51)/(VLOOKUP(CONCATENATE($G$43,$P51),'Background Data'!$P$128:$X$218,9,FALSE))</f>
        <v>0.1039475689681451</v>
      </c>
    </row>
    <row r="52" spans="16:24" ht="14" x14ac:dyDescent="0.15">
      <c r="P52" s="33" t="s">
        <v>93</v>
      </c>
      <c r="Q52" s="34">
        <f>VLOOKUP(CONCATENATE($G$43,$P52),'Background Data'!$P$128:$X$218,4,FALSE)</f>
        <v>203</v>
      </c>
      <c r="R52" s="36">
        <f>(Q52)/(VLOOKUP(CONCATENATE($G$43,$P52),'Background Data'!$P$128:$X$218,9,FALSE))</f>
        <v>1.2801917134388599E-2</v>
      </c>
      <c r="S52" s="103">
        <f>VLOOKUP(CONCATENATE($G$43,$P52),'Background Data'!$P$128:$X$218,5,FALSE)</f>
        <v>363</v>
      </c>
      <c r="T52" s="35">
        <f>(S52)/(VLOOKUP(CONCATENATE($G$43,$P52),'Background Data'!$P$128:$X$218,9,FALSE))</f>
        <v>2.2892098127010152E-2</v>
      </c>
      <c r="U52" s="41">
        <f>VLOOKUP(CONCATENATE($G$43,$P52),'Background Data'!$P$128:$X$218,6,FALSE)</f>
        <v>14538</v>
      </c>
      <c r="V52" s="36">
        <f>(U52)/(VLOOKUP(CONCATENATE($G$43,$P52),'Background Data'!$P$128:$X$218,9,FALSE))</f>
        <v>0.916819070442076</v>
      </c>
      <c r="W52" s="41">
        <f>VLOOKUP(CONCATENATE($G$43,$P52),'Background Data'!$P$128:$X$218,7,FALSE)</f>
        <v>753</v>
      </c>
      <c r="X52" s="36">
        <f>(W52)/(VLOOKUP(CONCATENATE($G$43,$P52),'Background Data'!$P$128:$X$218,9,FALSE))</f>
        <v>4.7486914296525191E-2</v>
      </c>
    </row>
    <row r="53" spans="16:24" ht="14" x14ac:dyDescent="0.15">
      <c r="P53" s="33" t="s">
        <v>48</v>
      </c>
      <c r="Q53" s="34">
        <f>VLOOKUP(CONCATENATE($G$43,$P53),'Background Data'!$P$128:$X$218,4,FALSE)</f>
        <v>966</v>
      </c>
      <c r="R53" s="36">
        <f>(Q53)/(VLOOKUP(CONCATENATE($G$43,$P53),'Background Data'!$P$128:$X$218,9,FALSE))</f>
        <v>0.17118553960659225</v>
      </c>
      <c r="S53" s="103">
        <f>VLOOKUP(CONCATENATE($G$43,$P53),'Background Data'!$P$128:$X$218,5,FALSE)</f>
        <v>351</v>
      </c>
      <c r="T53" s="35">
        <f>(S53)/(VLOOKUP(CONCATENATE($G$43,$P53),'Background Data'!$P$128:$X$218,9,FALSE))</f>
        <v>6.2200956937799042E-2</v>
      </c>
      <c r="U53" s="41">
        <f>VLOOKUP(CONCATENATE($G$43,$P53),'Background Data'!$P$128:$X$218,6,FALSE)</f>
        <v>3599</v>
      </c>
      <c r="V53" s="36">
        <f>(U53)/(VLOOKUP(CONCATENATE($G$43,$P53),'Background Data'!$P$128:$X$218,9,FALSE))</f>
        <v>0.63778132199184834</v>
      </c>
      <c r="W53" s="41">
        <f>VLOOKUP(CONCATENATE($G$43,$P53),'Background Data'!$P$128:$X$218,7,FALSE)</f>
        <v>727</v>
      </c>
      <c r="X53" s="36">
        <f>(W53)/(VLOOKUP(CONCATENATE($G$43,$P53),'Background Data'!$P$128:$X$218,9,FALSE))</f>
        <v>0.12883218146376041</v>
      </c>
    </row>
    <row r="54" spans="16:24" ht="14" x14ac:dyDescent="0.15">
      <c r="P54" s="33" t="s">
        <v>49</v>
      </c>
      <c r="Q54" s="34">
        <f>VLOOKUP(CONCATENATE($G$43,$P54),'Background Data'!$P$128:$X$218,4,FALSE)</f>
        <v>127</v>
      </c>
      <c r="R54" s="36">
        <f>(Q54)/(VLOOKUP(CONCATENATE($G$43,$P54),'Background Data'!$P$128:$X$218,9,FALSE))</f>
        <v>4.2517576163374621E-2</v>
      </c>
      <c r="S54" s="103">
        <f>VLOOKUP(CONCATENATE($G$43,$P54),'Background Data'!$P$128:$X$218,5,FALSE)</f>
        <v>637</v>
      </c>
      <c r="T54" s="35">
        <f>(S54)/(VLOOKUP(CONCATENATE($G$43,$P54),'Background Data'!$P$128:$X$218,9,FALSE))</f>
        <v>0.21325744894543019</v>
      </c>
      <c r="U54" s="41">
        <f>VLOOKUP(CONCATENATE($G$43,$P54),'Background Data'!$P$128:$X$218,6,FALSE)</f>
        <v>2110</v>
      </c>
      <c r="V54" s="36">
        <f>(U54)/(VLOOKUP(CONCATENATE($G$43,$P54),'Background Data'!$P$128:$X$218,9,FALSE))</f>
        <v>0.70639437562772012</v>
      </c>
      <c r="W54" s="41">
        <f>VLOOKUP(CONCATENATE($G$43,$P54),'Background Data'!$P$128:$X$218,7,FALSE)</f>
        <v>113</v>
      </c>
      <c r="X54" s="36">
        <f>(W54)/(VLOOKUP(CONCATENATE($G$43,$P54),'Background Data'!$P$128:$X$218,9,FALSE))</f>
        <v>3.7830599263475061E-2</v>
      </c>
    </row>
    <row r="55" spans="16:24" ht="14" x14ac:dyDescent="0.15">
      <c r="P55" s="33" t="s">
        <v>50</v>
      </c>
      <c r="Q55" s="34">
        <f>VLOOKUP(CONCATENATE($G$43,$P55),'Background Data'!$P$128:$X$218,4,FALSE)</f>
        <v>606</v>
      </c>
      <c r="R55" s="36">
        <f>(Q55)/(VLOOKUP(CONCATENATE($G$43,$P55),'Background Data'!$P$128:$X$218,9,FALSE))</f>
        <v>6.6513006256173859E-2</v>
      </c>
      <c r="S55" s="103">
        <f>VLOOKUP(CONCATENATE($G$43,$P55),'Background Data'!$P$128:$X$218,5,FALSE)</f>
        <v>1005</v>
      </c>
      <c r="T55" s="35">
        <f>(S55)/(VLOOKUP(CONCATENATE($G$43,$P55),'Background Data'!$P$128:$X$218,9,FALSE))</f>
        <v>0.11030622324662497</v>
      </c>
      <c r="U55" s="41">
        <f>VLOOKUP(CONCATENATE($G$43,$P55),'Background Data'!$P$128:$X$218,6,FALSE)</f>
        <v>7098</v>
      </c>
      <c r="V55" s="36">
        <f>(U55)/(VLOOKUP(CONCATENATE($G$43,$P55),'Background Data'!$P$128:$X$218,9,FALSE))</f>
        <v>0.77905828119855125</v>
      </c>
      <c r="W55" s="41">
        <f>VLOOKUP(CONCATENATE($G$43,$P55),'Background Data'!$P$128:$X$218,7,FALSE)</f>
        <v>402</v>
      </c>
      <c r="X55" s="36">
        <f>(W55)/(VLOOKUP(CONCATENATE($G$43,$P55),'Background Data'!$P$128:$X$218,9,FALSE))</f>
        <v>4.4122489298649981E-2</v>
      </c>
    </row>
    <row r="56" spans="16:24" ht="14" x14ac:dyDescent="0.15">
      <c r="P56" s="37" t="s">
        <v>51</v>
      </c>
      <c r="Q56" s="38">
        <f>VLOOKUP(CONCATENATE($G$43,$P56),'Background Data'!$P$128:$X$218,4,FALSE)</f>
        <v>1676</v>
      </c>
      <c r="R56" s="40">
        <f>(Q56)/(VLOOKUP(CONCATENATE($G$43,$P56),'Background Data'!$P$128:$X$218,9,FALSE))</f>
        <v>6.5458522105920944E-2</v>
      </c>
      <c r="S56" s="108">
        <f>VLOOKUP(CONCATENATE($G$43,$P56),'Background Data'!$P$128:$X$218,5,FALSE)</f>
        <v>1966</v>
      </c>
      <c r="T56" s="39">
        <f>(S56)/(VLOOKUP(CONCATENATE($G$43,$P56),'Background Data'!$P$128:$X$218,9,FALSE))</f>
        <v>7.6784877362912049E-2</v>
      </c>
      <c r="U56" s="109">
        <f>VLOOKUP(CONCATENATE($G$43,$P56),'Background Data'!$P$128:$X$218,6,FALSE)</f>
        <v>21074</v>
      </c>
      <c r="V56" s="40">
        <f>(U56)/(VLOOKUP(CONCATENATE($G$43,$P56),'Background Data'!$P$128:$X$218,9,FALSE))</f>
        <v>0.82307451960631151</v>
      </c>
      <c r="W56" s="109">
        <f>VLOOKUP(CONCATENATE($G$43,$P56),'Background Data'!$P$128:$X$218,7,FALSE)</f>
        <v>888</v>
      </c>
      <c r="X56" s="40">
        <f>(W56)/(VLOOKUP(CONCATENATE($G$43,$P56),'Background Data'!$P$128:$X$218,9,FALSE))</f>
        <v>3.4682080924855488E-2</v>
      </c>
    </row>
    <row r="72" spans="1:7" x14ac:dyDescent="0.15">
      <c r="B72" s="58" t="s">
        <v>202</v>
      </c>
    </row>
    <row r="73" spans="1:7" x14ac:dyDescent="0.15">
      <c r="B73" s="58" t="s">
        <v>204</v>
      </c>
    </row>
    <row r="74" spans="1:7" x14ac:dyDescent="0.15">
      <c r="B74" s="58" t="s">
        <v>205</v>
      </c>
    </row>
    <row r="76" spans="1:7" s="115" customFormat="1" ht="22" customHeight="1" x14ac:dyDescent="0.15">
      <c r="A76" s="10"/>
      <c r="B76" s="116" t="s">
        <v>173</v>
      </c>
    </row>
    <row r="77" spans="1:7" s="10" customFormat="1" ht="6.75" customHeight="1" x14ac:dyDescent="0.15">
      <c r="B77" s="77"/>
    </row>
    <row r="78" spans="1:7" s="10" customFormat="1" ht="22" customHeight="1" x14ac:dyDescent="0.15">
      <c r="B78" s="78" t="s">
        <v>172</v>
      </c>
    </row>
    <row r="79" spans="1:7" ht="7.5" customHeight="1" x14ac:dyDescent="0.15"/>
    <row r="80" spans="1:7" ht="15" customHeight="1" x14ac:dyDescent="0.15">
      <c r="B80" s="7" t="s">
        <v>174</v>
      </c>
      <c r="G80" s="130" t="s">
        <v>34</v>
      </c>
    </row>
    <row r="84" spans="15:25" ht="21.75" customHeight="1" x14ac:dyDescent="0.15"/>
    <row r="85" spans="15:25" ht="21" customHeight="1" x14ac:dyDescent="0.15">
      <c r="P85" s="117"/>
      <c r="Q85" s="166" t="s">
        <v>54</v>
      </c>
      <c r="R85" s="168"/>
      <c r="S85" s="166" t="s">
        <v>55</v>
      </c>
      <c r="T85" s="168"/>
      <c r="U85" s="166" t="s">
        <v>56</v>
      </c>
      <c r="V85" s="167"/>
      <c r="W85" s="166" t="s">
        <v>57</v>
      </c>
      <c r="X85" s="167"/>
    </row>
    <row r="86" spans="15:25" ht="18" customHeight="1" x14ac:dyDescent="0.15">
      <c r="O86" s="5"/>
      <c r="P86" s="118" t="s">
        <v>97</v>
      </c>
      <c r="Q86" s="118" t="s">
        <v>37</v>
      </c>
      <c r="R86" s="119" t="s">
        <v>83</v>
      </c>
      <c r="S86" s="118" t="s">
        <v>37</v>
      </c>
      <c r="T86" s="120" t="s">
        <v>83</v>
      </c>
      <c r="U86" s="118" t="s">
        <v>37</v>
      </c>
      <c r="V86" s="120" t="s">
        <v>83</v>
      </c>
      <c r="W86" s="118" t="s">
        <v>37</v>
      </c>
      <c r="X86" s="120" t="s">
        <v>83</v>
      </c>
    </row>
    <row r="87" spans="15:25" ht="14" x14ac:dyDescent="0.15">
      <c r="O87" s="20" t="str">
        <f t="shared" ref="O87:O92" si="0">CONCATENATE($Q$85,P87)</f>
        <v>Option 1Local Authority</v>
      </c>
      <c r="P87" s="33" t="s">
        <v>33</v>
      </c>
      <c r="Q87" s="34">
        <f>VLOOKUP(CONCATENATE($G$80,$P87),'Background Data'!$T$78:$AB$102,4,FALSE)</f>
        <v>696</v>
      </c>
      <c r="R87" s="35">
        <f>(Q87)/VLOOKUP(CONCATENATE($G$80,$P87),'Background Data'!$T$78:$AB$102,9,FALSE)</f>
        <v>1.5648537446320571E-2</v>
      </c>
      <c r="S87" s="47">
        <f>VLOOKUP(CONCATENATE($G$80,$P87),'Background Data'!$T$78:$AB$102,5,FALSE)</f>
        <v>504</v>
      </c>
      <c r="T87" s="36">
        <f>(S87)/VLOOKUP(CONCATENATE($G$80,$P87),'Background Data'!$T$78:$AB$102,9,FALSE)</f>
        <v>1.1331699530094205E-2</v>
      </c>
      <c r="U87" s="47">
        <f>VLOOKUP(CONCATENATE($G$80,$P87),'Background Data'!$T$78:$AB$102,6,FALSE)</f>
        <v>41165</v>
      </c>
      <c r="V87" s="36">
        <f>(U87)/VLOOKUP(CONCATENATE($G$80,$P87),'Background Data'!$T$78:$AB$102,9,FALSE)</f>
        <v>0.92553454594509521</v>
      </c>
      <c r="W87" s="47">
        <f>VLOOKUP(CONCATENATE($G$80,$P87),'Background Data'!$T$78:$AB$102,7,FALSE)</f>
        <v>2112</v>
      </c>
      <c r="X87" s="36">
        <f>(W87)/VLOOKUP(CONCATENATE($G$80,$P87),'Background Data'!$T$78:$AB$102,9,FALSE)</f>
        <v>4.7485217078490009E-2</v>
      </c>
      <c r="Y87" s="102"/>
    </row>
    <row r="88" spans="15:25" ht="14" x14ac:dyDescent="0.15">
      <c r="O88" s="20" t="str">
        <f t="shared" si="0"/>
        <v>Option 1Private</v>
      </c>
      <c r="P88" s="33" t="s">
        <v>63</v>
      </c>
      <c r="Q88" s="34">
        <f>VLOOKUP(CONCATENATE($G$80,$P88),'Background Data'!$T$78:$AB$102,4,FALSE)</f>
        <v>1261</v>
      </c>
      <c r="R88" s="35">
        <f>(Q88)/VLOOKUP(CONCATENATE($G$80,$P88),'Background Data'!$T$78:$AB$102,9,FALSE)</f>
        <v>6.5865761295377384E-2</v>
      </c>
      <c r="S88" s="47">
        <f>VLOOKUP(CONCATENATE($G$80,$P88),'Background Data'!$T$78:$AB$102,5,FALSE)</f>
        <v>3018</v>
      </c>
      <c r="T88" s="36">
        <f>(S88)/VLOOKUP(CONCATENATE($G$80,$P88),'Background Data'!$T$78:$AB$102,9,FALSE)</f>
        <v>0.15763907025332985</v>
      </c>
      <c r="U88" s="47">
        <f>VLOOKUP(CONCATENATE($G$80,$P88),'Background Data'!$T$78:$AB$102,6,FALSE)</f>
        <v>13159</v>
      </c>
      <c r="V88" s="36">
        <f>(U88)/VLOOKUP(CONCATENATE($G$80,$P88),'Background Data'!$T$78:$AB$102,9,FALSE)</f>
        <v>0.68733350744319666</v>
      </c>
      <c r="W88" s="47">
        <f>VLOOKUP(CONCATENATE($G$80,$P88),'Background Data'!$T$78:$AB$102,7,FALSE)</f>
        <v>1707</v>
      </c>
      <c r="X88" s="36">
        <f>(W88)/VLOOKUP(CONCATENATE($G$80,$P88),'Background Data'!$T$78:$AB$102,9,FALSE)</f>
        <v>8.916166100809611E-2</v>
      </c>
      <c r="Y88" s="102"/>
    </row>
    <row r="89" spans="15:25" ht="14" x14ac:dyDescent="0.15">
      <c r="O89" s="20" t="str">
        <f t="shared" si="0"/>
        <v>Option 1Voluntary</v>
      </c>
      <c r="P89" s="33" t="s">
        <v>64</v>
      </c>
      <c r="Q89" s="34">
        <f>VLOOKUP(CONCATENATE($G$80,$P89),'Background Data'!$T$78:$AB$102,4,FALSE)</f>
        <v>311</v>
      </c>
      <c r="R89" s="35">
        <f>(Q89)/VLOOKUP(CONCATENATE($G$80,$P89),'Background Data'!$T$78:$AB$102,9,FALSE)</f>
        <v>7.1395775941230491E-2</v>
      </c>
      <c r="S89" s="47">
        <f>VLOOKUP(CONCATENATE($G$80,$P89),'Background Data'!$T$78:$AB$102,5,FALSE)</f>
        <v>303</v>
      </c>
      <c r="T89" s="36">
        <f>(S89)/VLOOKUP(CONCATENATE($G$80,$P89),'Background Data'!$T$78:$AB$102,9,FALSE)</f>
        <v>6.9559228650137736E-2</v>
      </c>
      <c r="U89" s="47">
        <f>VLOOKUP(CONCATENATE($G$80,$P89),'Background Data'!$T$78:$AB$102,6,FALSE)</f>
        <v>3202</v>
      </c>
      <c r="V89" s="36">
        <f>(U89)/VLOOKUP(CONCATENATE($G$80,$P89),'Background Data'!$T$78:$AB$102,9,FALSE)</f>
        <v>0.73507805325987141</v>
      </c>
      <c r="W89" s="47">
        <f>VLOOKUP(CONCATENATE($G$80,$P89),'Background Data'!$T$78:$AB$102,7,FALSE)</f>
        <v>540</v>
      </c>
      <c r="X89" s="36">
        <f>(W89)/VLOOKUP(CONCATENATE($G$80,$P89),'Background Data'!$T$78:$AB$102,9,FALSE)</f>
        <v>0.12396694214876033</v>
      </c>
      <c r="Y89" s="102"/>
    </row>
    <row r="90" spans="15:25" ht="14" x14ac:dyDescent="0.15">
      <c r="O90" s="20" t="str">
        <f t="shared" si="0"/>
        <v>Option 1Personal Assistant</v>
      </c>
      <c r="P90" s="33" t="s">
        <v>68</v>
      </c>
      <c r="Q90" s="34">
        <f>VLOOKUP(CONCATENATE($G$80,$P90),'Background Data'!$T$78:$AB$102,4,FALSE)</f>
        <v>1842</v>
      </c>
      <c r="R90" s="35">
        <f>(Q90)/VLOOKUP(CONCATENATE($G$80,$P90),'Background Data'!$T$78:$AB$102,9,FALSE)</f>
        <v>0.62974358974358979</v>
      </c>
      <c r="S90" s="47">
        <f>VLOOKUP(CONCATENATE($G$80,$P90),'Background Data'!$T$78:$AB$102,5,FALSE)</f>
        <v>83</v>
      </c>
      <c r="T90" s="36">
        <f>(S90)/VLOOKUP(CONCATENATE($G$80,$P90),'Background Data'!$T$78:$AB$102,9,FALSE)</f>
        <v>2.8376068376068375E-2</v>
      </c>
      <c r="U90" s="47">
        <f>VLOOKUP(CONCATENATE($G$80,$P90),'Background Data'!$T$78:$AB$102,6,FALSE)</f>
        <v>285</v>
      </c>
      <c r="V90" s="36">
        <f>(U90)/VLOOKUP(CONCATENATE($G$80,$P90),'Background Data'!$T$78:$AB$102,9,FALSE)</f>
        <v>9.7435897435897437E-2</v>
      </c>
      <c r="W90" s="47">
        <f>VLOOKUP(CONCATENATE($G$80,$P90),'Background Data'!$T$78:$AB$102,7,FALSE)</f>
        <v>715</v>
      </c>
      <c r="X90" s="36">
        <f>(W90)/VLOOKUP(CONCATENATE($G$80,$P90),'Background Data'!$T$78:$AB$102,9,FALSE)</f>
        <v>0.24444444444444444</v>
      </c>
      <c r="Y90" s="102"/>
    </row>
    <row r="91" spans="15:25" ht="14" x14ac:dyDescent="0.15">
      <c r="O91" s="20" t="str">
        <f t="shared" si="0"/>
        <v>Option 1Other</v>
      </c>
      <c r="P91" s="33" t="s">
        <v>50</v>
      </c>
      <c r="Q91" s="34">
        <f>VLOOKUP(CONCATENATE($G$80,$P91),'Background Data'!$T$78:$AB$102,4,FALSE)</f>
        <v>127</v>
      </c>
      <c r="R91" s="35">
        <f>(Q91)/VLOOKUP(CONCATENATE($G$80,$P91),'Background Data'!$T$78:$AB$102,9,FALSE)</f>
        <v>6.2685093780848966E-2</v>
      </c>
      <c r="S91" s="47">
        <f>VLOOKUP(CONCATENATE($G$80,$P91),'Background Data'!$T$78:$AB$102,5,FALSE)</f>
        <v>180</v>
      </c>
      <c r="T91" s="36">
        <f>(S91)/VLOOKUP(CONCATENATE($G$80,$P91),'Background Data'!$T$78:$AB$102,9,FALSE)</f>
        <v>8.8845014807502468E-2</v>
      </c>
      <c r="U91" s="47">
        <f>VLOOKUP(CONCATENATE($G$80,$P91),'Background Data'!$T$78:$AB$102,6,FALSE)</f>
        <v>1607</v>
      </c>
      <c r="V91" s="36">
        <f>(U91)/VLOOKUP(CONCATENATE($G$80,$P91),'Background Data'!$T$78:$AB$102,9,FALSE)</f>
        <v>0.79318854886475809</v>
      </c>
      <c r="W91" s="47">
        <f>VLOOKUP(CONCATENATE($G$80,$P91),'Background Data'!$T$78:$AB$102,7,FALSE)</f>
        <v>112</v>
      </c>
      <c r="X91" s="36">
        <f>(W91)/VLOOKUP(CONCATENATE($G$80,$P91),'Background Data'!$T$78:$AB$102,9,FALSE)</f>
        <v>5.5281342546890426E-2</v>
      </c>
      <c r="Y91" s="102"/>
    </row>
    <row r="92" spans="15:25" ht="14" x14ac:dyDescent="0.15">
      <c r="O92" s="20" t="str">
        <f t="shared" si="0"/>
        <v>Option 1Not Known</v>
      </c>
      <c r="P92" s="37" t="s">
        <v>51</v>
      </c>
      <c r="Q92" s="38">
        <f>VLOOKUP(CONCATENATE($G$80,$P92),'Background Data'!$T$78:$AB$102,4,FALSE)</f>
        <v>2788</v>
      </c>
      <c r="R92" s="40">
        <f>(Q92)/VLOOKUP(CONCATENATE($G$80,$P92),'Background Data'!$T$78:$AB$102,9,FALSE)</f>
        <v>0.18397782763626766</v>
      </c>
      <c r="S92" s="48">
        <f>VLOOKUP(CONCATENATE($G$80,$P92),'Background Data'!$T$78:$AB$102,5,FALSE)</f>
        <v>831</v>
      </c>
      <c r="T92" s="40">
        <f>(S92)/VLOOKUP(CONCATENATE($G$80,$P92),'Background Data'!$T$78:$AB$102,9,FALSE)</f>
        <v>5.4837006730896136E-2</v>
      </c>
      <c r="U92" s="48">
        <f>VLOOKUP(CONCATENATE($G$80,$P92),'Background Data'!$T$78:$AB$102,6,FALSE)</f>
        <v>10694</v>
      </c>
      <c r="V92" s="40">
        <f>(U92)/VLOOKUP(CONCATENATE($G$80,$P92),'Background Data'!$T$78:$AB$102,9,FALSE)</f>
        <v>0.70568826712419164</v>
      </c>
      <c r="W92" s="48">
        <f>VLOOKUP(CONCATENATE($G$80,$P92),'Background Data'!$T$78:$AB$102,7,FALSE)</f>
        <v>841</v>
      </c>
      <c r="X92" s="40">
        <f>(W92)/VLOOKUP(CONCATENATE($G$80,$P92),'Background Data'!$T$78:$AB$102,9,FALSE)</f>
        <v>5.5496898508644581E-2</v>
      </c>
      <c r="Y92" s="102"/>
    </row>
    <row r="93" spans="15:25" x14ac:dyDescent="0.15">
      <c r="O93" s="20"/>
      <c r="P93" s="9"/>
      <c r="Q93" s="28"/>
      <c r="R93" s="3"/>
      <c r="S93" s="22"/>
      <c r="T93" s="3"/>
    </row>
    <row r="97" spans="2:18" x14ac:dyDescent="0.15">
      <c r="R97" s="2"/>
    </row>
    <row r="98" spans="2:18" x14ac:dyDescent="0.15">
      <c r="R98" s="2"/>
    </row>
    <row r="99" spans="2:18" x14ac:dyDescent="0.15">
      <c r="R99" s="2"/>
    </row>
    <row r="100" spans="2:18" x14ac:dyDescent="0.15">
      <c r="R100" s="2"/>
    </row>
    <row r="101" spans="2:18" x14ac:dyDescent="0.15">
      <c r="R101" s="2"/>
    </row>
    <row r="102" spans="2:18" x14ac:dyDescent="0.15">
      <c r="R102" s="2"/>
    </row>
    <row r="105" spans="2:18" ht="13.5" customHeight="1" x14ac:dyDescent="0.15">
      <c r="B105" s="58"/>
    </row>
    <row r="106" spans="2:18" ht="13.5" customHeight="1" x14ac:dyDescent="0.15">
      <c r="B106" s="58" t="s">
        <v>202</v>
      </c>
    </row>
    <row r="107" spans="2:18" x14ac:dyDescent="0.15">
      <c r="B107" s="58" t="s">
        <v>204</v>
      </c>
    </row>
    <row r="108" spans="2:18" x14ac:dyDescent="0.15">
      <c r="B108" s="58" t="s">
        <v>205</v>
      </c>
    </row>
  </sheetData>
  <mergeCells count="12">
    <mergeCell ref="Q85:R85"/>
    <mergeCell ref="S85:T85"/>
    <mergeCell ref="U85:V85"/>
    <mergeCell ref="W85:X85"/>
    <mergeCell ref="Q12:R12"/>
    <mergeCell ref="S12:T12"/>
    <mergeCell ref="U12:V12"/>
    <mergeCell ref="W12:X12"/>
    <mergeCell ref="Q45:R45"/>
    <mergeCell ref="S45:T45"/>
    <mergeCell ref="U45:V45"/>
    <mergeCell ref="W45:X45"/>
  </mergeCells>
  <pageMargins left="0.7" right="0.7" top="0.75" bottom="0.75" header="0.3" footer="0.3"/>
  <pageSetup paperSize="9" orientation="portrait" horizontalDpi="90" verticalDpi="9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'Background Data'!$K$120:$K$123</xm:f>
          </x14:formula1>
          <xm:sqref>G8</xm:sqref>
        </x14:dataValidation>
        <x14:dataValidation type="list" allowBlank="1" showInputMessage="1" showErrorMessage="1" xr:uid="{00000000-0002-0000-0400-000001000000}">
          <x14:formula1>
            <xm:f>'Background Data'!$Z$129:$Z$137</xm:f>
          </x14:formula1>
          <xm:sqref>G43</xm:sqref>
        </x14:dataValidation>
        <x14:dataValidation type="list" allowBlank="1" showInputMessage="1" showErrorMessage="1" xr:uid="{00000000-0002-0000-0400-000002000000}">
          <x14:formula1>
            <xm:f>'Background Data'!V105:V108</xm:f>
          </x14:formula1>
          <xm:sqref>G80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W150"/>
  <sheetViews>
    <sheetView showGridLines="0" zoomScale="85" zoomScaleNormal="85" workbookViewId="0"/>
  </sheetViews>
  <sheetFormatPr baseColWidth="10" defaultColWidth="9.1640625" defaultRowHeight="13" x14ac:dyDescent="0.15"/>
  <cols>
    <col min="1" max="1" customWidth="true" style="7" width="1.0" collapsed="false"/>
    <col min="2" max="2" customWidth="true" style="7" width="10.33203125" collapsed="false"/>
    <col min="3" max="6" style="7" width="9.1640625" collapsed="false"/>
    <col min="7" max="7" customWidth="true" style="7" width="21.6640625" collapsed="false"/>
    <col min="8" max="8" customWidth="true" style="7" width="2.83203125" collapsed="false"/>
    <col min="9" max="12" style="7" width="9.1640625" collapsed="false"/>
    <col min="13" max="14" customWidth="true" style="7" width="4.5" collapsed="false"/>
    <col min="15" max="15" customWidth="true" style="7" width="16.83203125" collapsed="false"/>
    <col min="16" max="16" customWidth="true" style="7" width="27.5" collapsed="false"/>
    <col min="17" max="17" customWidth="true" style="7" width="15.83203125" collapsed="false"/>
    <col min="18" max="18" customWidth="true" style="7" width="17.83203125" collapsed="false"/>
    <col min="19" max="19" customWidth="true" style="7" width="17.1640625" collapsed="false"/>
    <col min="20" max="20" customWidth="true" style="7" width="18.5" collapsed="false"/>
    <col min="21" max="21" bestFit="true" customWidth="true" style="7" width="10.5" collapsed="false"/>
    <col min="22" max="22" style="7" width="9.1640625" collapsed="false"/>
    <col min="23" max="23" bestFit="true" customWidth="true" style="7" width="10.5" collapsed="false"/>
    <col min="24" max="16384" style="7" width="9.1640625" collapsed="false"/>
  </cols>
  <sheetData>
    <row r="1" spans="1:19" ht="4.5" customHeight="1" x14ac:dyDescent="0.15"/>
    <row r="2" spans="1:19" s="10" customFormat="1" ht="24" x14ac:dyDescent="0.3">
      <c r="B2" s="111" t="s">
        <v>178</v>
      </c>
    </row>
    <row r="3" spans="1:19" ht="12" customHeight="1" x14ac:dyDescent="0.15"/>
    <row r="4" spans="1:19" s="115" customFormat="1" ht="20" customHeight="1" x14ac:dyDescent="0.15">
      <c r="A4" s="10"/>
      <c r="B4" s="116" t="s">
        <v>179</v>
      </c>
    </row>
    <row r="5" spans="1:19" s="10" customFormat="1" ht="6.75" customHeight="1" x14ac:dyDescent="0.15">
      <c r="B5" s="77"/>
    </row>
    <row r="6" spans="1:19" s="10" customFormat="1" ht="20" customHeight="1" x14ac:dyDescent="0.15">
      <c r="B6" s="78" t="s">
        <v>180</v>
      </c>
    </row>
    <row r="7" spans="1:19" ht="6.75" customHeight="1" x14ac:dyDescent="0.15">
      <c r="G7" s="9"/>
    </row>
    <row r="8" spans="1:19" ht="14.25" customHeight="1" x14ac:dyDescent="0.15"/>
    <row r="9" spans="1:19" x14ac:dyDescent="0.15">
      <c r="L9" s="89"/>
    </row>
    <row r="15" spans="1:19" ht="24.75" customHeight="1" x14ac:dyDescent="0.15">
      <c r="P15" s="117"/>
      <c r="Q15" s="161" t="s">
        <v>0</v>
      </c>
      <c r="R15" s="163"/>
    </row>
    <row r="16" spans="1:19" ht="27" customHeight="1" x14ac:dyDescent="0.15">
      <c r="O16" s="5"/>
      <c r="P16" s="118" t="s">
        <v>36</v>
      </c>
      <c r="Q16" s="123" t="s">
        <v>88</v>
      </c>
      <c r="R16" s="124" t="s">
        <v>89</v>
      </c>
      <c r="S16" s="21"/>
    </row>
    <row r="17" spans="1:20" ht="14" x14ac:dyDescent="0.15">
      <c r="O17" s="20"/>
      <c r="P17" s="59" t="s">
        <v>54</v>
      </c>
      <c r="Q17" s="106">
        <v>111000000</v>
      </c>
      <c r="R17" s="60">
        <v>7820</v>
      </c>
    </row>
    <row r="18" spans="1:20" ht="14" x14ac:dyDescent="0.15">
      <c r="O18" s="20"/>
      <c r="P18" s="16" t="s">
        <v>55</v>
      </c>
      <c r="Q18" s="107">
        <v>88000000</v>
      </c>
      <c r="R18" s="61">
        <v>6900</v>
      </c>
    </row>
    <row r="19" spans="1:20" ht="14" x14ac:dyDescent="0.15">
      <c r="O19" s="20"/>
      <c r="P19" s="16" t="s">
        <v>56</v>
      </c>
      <c r="Q19" s="107">
        <v>339000000</v>
      </c>
      <c r="R19" s="61">
        <v>2940</v>
      </c>
    </row>
    <row r="20" spans="1:20" ht="14" x14ac:dyDescent="0.15">
      <c r="O20" s="20"/>
      <c r="P20" s="137" t="s">
        <v>35</v>
      </c>
      <c r="Q20" s="145">
        <v>539000000</v>
      </c>
      <c r="R20" s="138">
        <v>4410</v>
      </c>
    </row>
    <row r="22" spans="1:20" x14ac:dyDescent="0.15">
      <c r="Q22" s="143"/>
    </row>
    <row r="23" spans="1:20" x14ac:dyDescent="0.15">
      <c r="Q23" s="143"/>
    </row>
    <row r="24" spans="1:20" x14ac:dyDescent="0.15">
      <c r="Q24" s="143"/>
    </row>
    <row r="25" spans="1:20" x14ac:dyDescent="0.15">
      <c r="Q25" s="143"/>
    </row>
    <row r="26" spans="1:20" x14ac:dyDescent="0.15">
      <c r="Q26" s="143"/>
    </row>
    <row r="29" spans="1:20" x14ac:dyDescent="0.15">
      <c r="B29" s="63"/>
      <c r="C29" s="9"/>
      <c r="D29" s="9"/>
      <c r="E29" s="9"/>
      <c r="F29" s="9"/>
      <c r="G29" s="9"/>
      <c r="N29" s="10"/>
      <c r="O29" s="10"/>
      <c r="P29" s="10"/>
      <c r="Q29" s="10"/>
      <c r="R29" s="10"/>
      <c r="S29" s="10"/>
      <c r="T29" s="10"/>
    </row>
    <row r="30" spans="1:20" ht="14.25" customHeight="1" x14ac:dyDescent="0.15">
      <c r="B30" s="58" t="s">
        <v>95</v>
      </c>
    </row>
    <row r="31" spans="1:20" ht="12" customHeight="1" x14ac:dyDescent="0.15"/>
    <row r="32" spans="1:20" s="115" customFormat="1" ht="20" customHeight="1" x14ac:dyDescent="0.15">
      <c r="A32" s="10"/>
      <c r="B32" s="116" t="s">
        <v>181</v>
      </c>
    </row>
    <row r="33" spans="2:19" s="10" customFormat="1" ht="6" customHeight="1" x14ac:dyDescent="0.15">
      <c r="B33" s="77"/>
    </row>
    <row r="34" spans="2:19" s="10" customFormat="1" ht="20" customHeight="1" x14ac:dyDescent="0.15">
      <c r="B34" s="78" t="s">
        <v>182</v>
      </c>
    </row>
    <row r="35" spans="2:19" s="10" customFormat="1" ht="5.25" customHeight="1" x14ac:dyDescent="0.15">
      <c r="B35" s="12"/>
    </row>
    <row r="36" spans="2:19" s="10" customFormat="1" ht="14.25" customHeight="1" x14ac:dyDescent="0.15">
      <c r="B36" s="7" t="s">
        <v>174</v>
      </c>
      <c r="C36" s="7"/>
      <c r="D36" s="7"/>
      <c r="E36" s="7"/>
      <c r="F36" s="25"/>
      <c r="G36" s="130" t="s">
        <v>34</v>
      </c>
    </row>
    <row r="37" spans="2:19" s="10" customFormat="1" ht="14.25" customHeight="1" x14ac:dyDescent="0.15">
      <c r="B37" s="12"/>
    </row>
    <row r="38" spans="2:19" s="10" customFormat="1" ht="14.25" customHeight="1" x14ac:dyDescent="0.15">
      <c r="B38" s="12"/>
    </row>
    <row r="39" spans="2:19" s="10" customFormat="1" ht="14.25" customHeight="1" x14ac:dyDescent="0.15">
      <c r="B39" s="12"/>
    </row>
    <row r="40" spans="2:19" s="10" customFormat="1" ht="14.25" customHeight="1" x14ac:dyDescent="0.15">
      <c r="B40" s="12"/>
    </row>
    <row r="41" spans="2:19" s="10" customFormat="1" ht="14.25" customHeight="1" x14ac:dyDescent="0.15">
      <c r="B41" s="12"/>
    </row>
    <row r="42" spans="2:19" s="10" customFormat="1" ht="14.25" customHeight="1" x14ac:dyDescent="0.15">
      <c r="B42" s="12"/>
    </row>
    <row r="43" spans="2:19" s="10" customFormat="1" ht="23.25" customHeight="1" x14ac:dyDescent="0.15">
      <c r="B43" s="12"/>
      <c r="O43" s="7"/>
      <c r="P43" s="117"/>
      <c r="Q43" s="161" t="s">
        <v>0</v>
      </c>
      <c r="R43" s="162"/>
      <c r="S43" s="149"/>
    </row>
    <row r="44" spans="2:19" s="10" customFormat="1" ht="27.75" customHeight="1" x14ac:dyDescent="0.15">
      <c r="B44" s="12"/>
      <c r="O44" s="5"/>
      <c r="P44" s="118" t="s">
        <v>36</v>
      </c>
      <c r="Q44" s="123" t="s">
        <v>88</v>
      </c>
      <c r="R44" s="124" t="s">
        <v>89</v>
      </c>
      <c r="S44" s="149"/>
    </row>
    <row r="45" spans="2:19" s="10" customFormat="1" ht="14.25" customHeight="1" x14ac:dyDescent="0.15">
      <c r="B45" s="12"/>
      <c r="O45" s="20"/>
      <c r="P45" s="59" t="s">
        <v>54</v>
      </c>
      <c r="Q45" s="106">
        <f>ROUND(VLOOKUP($G$36,'Background Data'!$B$348:$F$351,2,FALSE),-6)</f>
        <v>111000000</v>
      </c>
      <c r="R45" s="60">
        <f>MROUND(VLOOKUP(G36,'Background Data'!$B$356:$F$359,2,FALSE),10)</f>
        <v>7820</v>
      </c>
    </row>
    <row r="46" spans="2:19" s="10" customFormat="1" ht="14.25" customHeight="1" x14ac:dyDescent="0.15">
      <c r="B46" s="12"/>
      <c r="O46" s="20"/>
      <c r="P46" s="16" t="s">
        <v>55</v>
      </c>
      <c r="Q46" s="107">
        <f>ROUND(VLOOKUP($G$36,'Background Data'!$B$348:$F$351,3,FALSE),-6)</f>
        <v>88000000</v>
      </c>
      <c r="R46" s="61">
        <f>MROUND(VLOOKUP(G36,'Background Data'!$B$356:$F$359,3,FALSE),10)</f>
        <v>6900</v>
      </c>
    </row>
    <row r="47" spans="2:19" s="10" customFormat="1" ht="14.25" customHeight="1" x14ac:dyDescent="0.15">
      <c r="B47" s="12"/>
      <c r="P47" s="16" t="s">
        <v>56</v>
      </c>
      <c r="Q47" s="107">
        <f>ROUND(VLOOKUP($G$36,'Background Data'!$B$348:$F$351,4,FALSE),-6)</f>
        <v>339000000</v>
      </c>
      <c r="R47" s="61">
        <f>MROUND(VLOOKUP(G36,'Background Data'!$B$356:$F$359,4,FALSE),10)</f>
        <v>2940</v>
      </c>
    </row>
    <row r="48" spans="2:19" s="10" customFormat="1" ht="14.25" customHeight="1" x14ac:dyDescent="0.15">
      <c r="B48" s="12"/>
      <c r="P48" s="137" t="s">
        <v>59</v>
      </c>
      <c r="Q48" s="139">
        <f>ROUND(VLOOKUP($G$36,'Background Data'!$B$348:$F$351,5,FALSE),-6)</f>
        <v>539000000</v>
      </c>
      <c r="R48" s="138">
        <f>MROUND(VLOOKUP(G36,'Background Data'!$B$356:$F$359,5,FALSE),10)</f>
        <v>4410</v>
      </c>
    </row>
    <row r="49" spans="1:18" s="10" customFormat="1" ht="14.25" customHeight="1" x14ac:dyDescent="0.15">
      <c r="B49" s="12"/>
    </row>
    <row r="50" spans="1:18" s="10" customFormat="1" ht="14.25" customHeight="1" x14ac:dyDescent="0.15">
      <c r="B50" s="12"/>
      <c r="R50" s="144"/>
    </row>
    <row r="51" spans="1:18" s="10" customFormat="1" ht="14.25" customHeight="1" x14ac:dyDescent="0.15">
      <c r="B51" s="12"/>
    </row>
    <row r="52" spans="1:18" s="10" customFormat="1" ht="14.25" customHeight="1" x14ac:dyDescent="0.15">
      <c r="B52" s="12"/>
    </row>
    <row r="53" spans="1:18" s="10" customFormat="1" ht="14.25" customHeight="1" x14ac:dyDescent="0.15">
      <c r="B53" s="12"/>
    </row>
    <row r="54" spans="1:18" s="10" customFormat="1" ht="14.25" customHeight="1" x14ac:dyDescent="0.15">
      <c r="B54" s="12"/>
    </row>
    <row r="55" spans="1:18" s="10" customFormat="1" ht="14.25" customHeight="1" x14ac:dyDescent="0.15">
      <c r="B55" s="12"/>
    </row>
    <row r="56" spans="1:18" s="10" customFormat="1" ht="14.25" customHeight="1" x14ac:dyDescent="0.15">
      <c r="B56" s="12"/>
    </row>
    <row r="57" spans="1:18" s="10" customFormat="1" ht="14.25" customHeight="1" x14ac:dyDescent="0.15">
      <c r="B57" s="12"/>
    </row>
    <row r="58" spans="1:18" s="10" customFormat="1" ht="14.25" customHeight="1" x14ac:dyDescent="0.15">
      <c r="B58" s="58" t="s">
        <v>95</v>
      </c>
    </row>
    <row r="59" spans="1:18" s="10" customFormat="1" x14ac:dyDescent="0.15">
      <c r="R59" s="6"/>
    </row>
    <row r="60" spans="1:18" s="115" customFormat="1" ht="20" customHeight="1" x14ac:dyDescent="0.15">
      <c r="A60" s="10"/>
      <c r="B60" s="116" t="s">
        <v>183</v>
      </c>
    </row>
    <row r="61" spans="1:18" s="10" customFormat="1" ht="4.5" customHeight="1" x14ac:dyDescent="0.15">
      <c r="B61" s="77"/>
    </row>
    <row r="62" spans="1:18" s="10" customFormat="1" ht="20" customHeight="1" x14ac:dyDescent="0.15">
      <c r="B62" s="78" t="s">
        <v>184</v>
      </c>
    </row>
    <row r="63" spans="1:18" ht="6.75" customHeight="1" x14ac:dyDescent="0.15"/>
    <row r="64" spans="1:18" ht="14" x14ac:dyDescent="0.15">
      <c r="B64" s="7" t="s">
        <v>175</v>
      </c>
      <c r="F64" s="25"/>
      <c r="G64" s="130" t="s">
        <v>34</v>
      </c>
    </row>
    <row r="71" spans="15:20" ht="28.5" customHeight="1" x14ac:dyDescent="0.15">
      <c r="P71" s="117"/>
      <c r="Q71" s="161" t="s">
        <v>0</v>
      </c>
      <c r="R71" s="163"/>
    </row>
    <row r="72" spans="15:20" ht="36" customHeight="1" x14ac:dyDescent="0.15">
      <c r="O72" s="5"/>
      <c r="P72" s="118" t="s">
        <v>65</v>
      </c>
      <c r="Q72" s="121" t="s">
        <v>88</v>
      </c>
      <c r="R72" s="122" t="s">
        <v>89</v>
      </c>
      <c r="S72" s="21"/>
    </row>
    <row r="73" spans="15:20" ht="14" x14ac:dyDescent="0.15">
      <c r="O73" s="20" t="e">
        <f>CONCATENATE(#REF!,P73)</f>
        <v>#REF!</v>
      </c>
      <c r="P73" s="59" t="s">
        <v>54</v>
      </c>
      <c r="Q73" s="106">
        <f>ROUND(VLOOKUP($G$64,'Background Data'!$B$394:$F$403,2,FALSE),-6)</f>
        <v>111000000</v>
      </c>
      <c r="R73" s="60">
        <f>MROUND(VLOOKUP($G$64,'Background Data'!$B$408:$F$417,2,FALSE),10)</f>
        <v>7820</v>
      </c>
      <c r="S73" s="9"/>
      <c r="T73" s="9"/>
    </row>
    <row r="74" spans="15:20" ht="14" x14ac:dyDescent="0.15">
      <c r="O74" s="20" t="e">
        <f>CONCATENATE(#REF!,P74)</f>
        <v>#REF!</v>
      </c>
      <c r="P74" s="16" t="s">
        <v>55</v>
      </c>
      <c r="Q74" s="107">
        <f>ROUND(VLOOKUP($G$64,'Background Data'!$B$394:$F$403,3,FALSE),-6)</f>
        <v>88000000</v>
      </c>
      <c r="R74" s="61">
        <f>MROUND(VLOOKUP($G$64,'Background Data'!$B$408:$F$417,3,FALSE),10)</f>
        <v>6900</v>
      </c>
      <c r="S74" s="9"/>
      <c r="T74" s="9"/>
    </row>
    <row r="75" spans="15:20" ht="14" x14ac:dyDescent="0.15">
      <c r="O75" s="20" t="e">
        <f>CONCATENATE(#REF!,P75)</f>
        <v>#REF!</v>
      </c>
      <c r="P75" s="16" t="s">
        <v>56</v>
      </c>
      <c r="Q75" s="107">
        <f>ROUND(VLOOKUP($G$64,'Background Data'!$B$394:$F$403,4,FALSE),-6)</f>
        <v>339000000</v>
      </c>
      <c r="R75" s="61">
        <f>MROUND(VLOOKUP($G$64,'Background Data'!$B$408:$F$417,4,FALSE),10)</f>
        <v>2940</v>
      </c>
      <c r="S75" s="9"/>
      <c r="T75" s="9"/>
    </row>
    <row r="76" spans="15:20" ht="14" x14ac:dyDescent="0.15">
      <c r="O76" s="20" t="e">
        <f>CONCATENATE(#REF!,P76)</f>
        <v>#REF!</v>
      </c>
      <c r="P76" s="137" t="s">
        <v>59</v>
      </c>
      <c r="Q76" s="139">
        <f>ROUND(VLOOKUP($G$64,'Background Data'!$B$394:$F$403,5,FALSE),-6)</f>
        <v>539000000</v>
      </c>
      <c r="R76" s="138">
        <f>MROUND(VLOOKUP($G$64,'Background Data'!$B$408:$F$417,5,FALSE),10)</f>
        <v>4410</v>
      </c>
      <c r="S76" s="9"/>
      <c r="T76" s="9"/>
    </row>
    <row r="77" spans="15:20" x14ac:dyDescent="0.15">
      <c r="O77" s="20" t="e">
        <f>CONCATENATE(#REF!,#REF!)</f>
        <v>#REF!</v>
      </c>
      <c r="P77" s="9"/>
      <c r="Q77" s="9"/>
    </row>
    <row r="78" spans="15:20" x14ac:dyDescent="0.15">
      <c r="O78" s="20" t="e">
        <f>CONCATENATE(#REF!,#REF!)</f>
        <v>#REF!</v>
      </c>
      <c r="P78" s="9"/>
      <c r="Q78" s="9"/>
    </row>
    <row r="79" spans="15:20" x14ac:dyDescent="0.15">
      <c r="O79" s="20" t="e">
        <f>CONCATENATE(#REF!,#REF!)</f>
        <v>#REF!</v>
      </c>
      <c r="P79" s="9"/>
      <c r="Q79" s="9"/>
    </row>
    <row r="80" spans="15:20" x14ac:dyDescent="0.15">
      <c r="P80" s="9"/>
      <c r="Q80" s="9"/>
      <c r="R80" s="9"/>
      <c r="S80" s="9"/>
    </row>
    <row r="81" spans="1:23" x14ac:dyDescent="0.15">
      <c r="P81" s="9"/>
      <c r="Q81" s="29"/>
      <c r="R81" s="9"/>
      <c r="S81" s="9"/>
    </row>
    <row r="82" spans="1:23" x14ac:dyDescent="0.15">
      <c r="S82" s="9"/>
      <c r="T82" s="9"/>
      <c r="U82" s="9"/>
      <c r="V82" s="9"/>
    </row>
    <row r="85" spans="1:23" x14ac:dyDescent="0.15">
      <c r="P85"/>
      <c r="Q85"/>
      <c r="R85"/>
      <c r="S85"/>
      <c r="T85"/>
      <c r="U85"/>
      <c r="V85"/>
      <c r="W85"/>
    </row>
    <row r="86" spans="1:23" x14ac:dyDescent="0.15">
      <c r="B86" s="58"/>
      <c r="P86"/>
      <c r="Q86"/>
      <c r="R86"/>
      <c r="S86"/>
      <c r="T86"/>
      <c r="U86"/>
      <c r="V86"/>
      <c r="W86"/>
    </row>
    <row r="87" spans="1:23" x14ac:dyDescent="0.15">
      <c r="B87" s="58"/>
      <c r="P87"/>
      <c r="Q87"/>
      <c r="R87"/>
      <c r="S87"/>
      <c r="T87"/>
      <c r="U87"/>
      <c r="V87"/>
      <c r="W87"/>
    </row>
    <row r="88" spans="1:23" x14ac:dyDescent="0.15">
      <c r="B88" s="58" t="s">
        <v>95</v>
      </c>
      <c r="P88"/>
      <c r="Q88"/>
      <c r="R88"/>
      <c r="S88"/>
      <c r="T88"/>
      <c r="U88"/>
      <c r="V88"/>
      <c r="W88"/>
    </row>
    <row r="89" spans="1:23" x14ac:dyDescent="0.15">
      <c r="P89"/>
      <c r="Q89"/>
      <c r="R89"/>
      <c r="S89"/>
      <c r="T89"/>
      <c r="U89"/>
      <c r="V89"/>
      <c r="W89"/>
    </row>
    <row r="90" spans="1:23" s="115" customFormat="1" ht="20" customHeight="1" x14ac:dyDescent="0.15">
      <c r="A90" s="10"/>
      <c r="B90" s="116" t="s">
        <v>187</v>
      </c>
    </row>
    <row r="91" spans="1:23" s="10" customFormat="1" ht="4.5" customHeight="1" x14ac:dyDescent="0.15">
      <c r="B91" s="77"/>
    </row>
    <row r="92" spans="1:23" s="10" customFormat="1" ht="20" customHeight="1" x14ac:dyDescent="0.15">
      <c r="B92" s="78" t="s">
        <v>188</v>
      </c>
    </row>
    <row r="93" spans="1:23" x14ac:dyDescent="0.15">
      <c r="P93"/>
      <c r="Q93"/>
      <c r="R93"/>
      <c r="S93"/>
      <c r="T93"/>
      <c r="U93"/>
      <c r="V93"/>
      <c r="W93"/>
    </row>
    <row r="94" spans="1:23" ht="14" x14ac:dyDescent="0.15">
      <c r="B94" s="7" t="s">
        <v>185</v>
      </c>
      <c r="G94" s="130" t="s">
        <v>34</v>
      </c>
      <c r="P94"/>
      <c r="Q94"/>
      <c r="R94"/>
      <c r="S94"/>
      <c r="T94"/>
      <c r="U94"/>
      <c r="V94"/>
      <c r="W94"/>
    </row>
    <row r="100" spans="16:19" ht="14" x14ac:dyDescent="0.15">
      <c r="P100" s="117"/>
      <c r="Q100" s="161" t="s">
        <v>0</v>
      </c>
      <c r="R100" s="163"/>
    </row>
    <row r="101" spans="16:19" ht="28" x14ac:dyDescent="0.15">
      <c r="P101" s="118" t="s">
        <v>65</v>
      </c>
      <c r="Q101" s="121" t="s">
        <v>88</v>
      </c>
      <c r="R101" s="122" t="s">
        <v>89</v>
      </c>
      <c r="S101" s="21"/>
    </row>
    <row r="102" spans="16:19" ht="14" x14ac:dyDescent="0.15">
      <c r="P102" s="59" t="s">
        <v>54</v>
      </c>
      <c r="Q102" s="106">
        <f>ROUND(VLOOKUP($G$94,'Background Data'!$B$374:$F$381,2,FALSE),-6)</f>
        <v>111000000</v>
      </c>
      <c r="R102" s="60">
        <f>MROUND(VLOOKUP($G$94,'Background Data'!$B$384:$F$391,2,FALSE),10)</f>
        <v>7820</v>
      </c>
    </row>
    <row r="103" spans="16:19" ht="14" x14ac:dyDescent="0.15">
      <c r="P103" s="16" t="s">
        <v>55</v>
      </c>
      <c r="Q103" s="107">
        <f>ROUND(VLOOKUP($G$94,'Background Data'!$B$374:$F$381,3,FALSE),-6)</f>
        <v>88000000</v>
      </c>
      <c r="R103" s="61">
        <f>MROUND(VLOOKUP($G$94,'Background Data'!$B$384:$F$391,3,FALSE),10)</f>
        <v>6900</v>
      </c>
    </row>
    <row r="104" spans="16:19" ht="14" x14ac:dyDescent="0.15">
      <c r="P104" s="16" t="s">
        <v>56</v>
      </c>
      <c r="Q104" s="107">
        <f>ROUND(VLOOKUP($G$94,'Background Data'!$B$374:$F$381,4,FALSE),-6)</f>
        <v>339000000</v>
      </c>
      <c r="R104" s="61">
        <f>MROUND(VLOOKUP($G$94,'Background Data'!$B$384:$F$391,4,FALSE),10)</f>
        <v>2940</v>
      </c>
    </row>
    <row r="105" spans="16:19" ht="14" x14ac:dyDescent="0.15">
      <c r="P105" s="137" t="s">
        <v>59</v>
      </c>
      <c r="Q105" s="139">
        <f>ROUND(VLOOKUP($G$94,'Background Data'!$B$374:$F$381,5,FALSE),-6)</f>
        <v>539000000</v>
      </c>
      <c r="R105" s="138">
        <f>MROUND(VLOOKUP($G$94,'Background Data'!$B$384:$F$391,5,FALSE),10)</f>
        <v>4410</v>
      </c>
    </row>
    <row r="119" spans="1:7" x14ac:dyDescent="0.15">
      <c r="B119" s="58" t="s">
        <v>95</v>
      </c>
    </row>
    <row r="120" spans="1:7" x14ac:dyDescent="0.15">
      <c r="B120" s="58" t="s">
        <v>203</v>
      </c>
    </row>
    <row r="122" spans="1:7" s="115" customFormat="1" ht="20" customHeight="1" x14ac:dyDescent="0.15">
      <c r="A122" s="10"/>
      <c r="B122" s="116" t="s">
        <v>189</v>
      </c>
    </row>
    <row r="123" spans="1:7" s="10" customFormat="1" ht="4.5" customHeight="1" x14ac:dyDescent="0.15">
      <c r="B123" s="77"/>
    </row>
    <row r="124" spans="1:7" s="10" customFormat="1" ht="20" customHeight="1" x14ac:dyDescent="0.15">
      <c r="B124" s="78" t="s">
        <v>190</v>
      </c>
    </row>
    <row r="126" spans="1:7" ht="14" x14ac:dyDescent="0.15">
      <c r="B126" s="7" t="s">
        <v>186</v>
      </c>
      <c r="G126" s="130" t="s">
        <v>34</v>
      </c>
    </row>
    <row r="131" spans="16:19" ht="14" x14ac:dyDescent="0.15">
      <c r="P131" s="117"/>
      <c r="Q131" s="161" t="s">
        <v>0</v>
      </c>
      <c r="R131" s="163"/>
    </row>
    <row r="132" spans="16:19" ht="28" x14ac:dyDescent="0.15">
      <c r="P132" s="118" t="s">
        <v>65</v>
      </c>
      <c r="Q132" s="121" t="s">
        <v>88</v>
      </c>
      <c r="R132" s="122" t="s">
        <v>89</v>
      </c>
      <c r="S132" s="21"/>
    </row>
    <row r="133" spans="16:19" ht="14" x14ac:dyDescent="0.15">
      <c r="P133" s="59" t="s">
        <v>54</v>
      </c>
      <c r="Q133" s="106">
        <f>ROUND(VLOOKUP($G$126,'Background Data'!$B$361:$F$365,2,FALSE),-6)</f>
        <v>111000000</v>
      </c>
      <c r="R133" s="60">
        <f>MROUND(VLOOKUP($G$126,'Background Data'!$B$368:$F$371,2,FALSE),10)</f>
        <v>7820</v>
      </c>
    </row>
    <row r="134" spans="16:19" ht="14" x14ac:dyDescent="0.15">
      <c r="P134" s="16" t="s">
        <v>55</v>
      </c>
      <c r="Q134" s="107">
        <f>ROUND(VLOOKUP($G$126,'Background Data'!$B$361:$F$365,3,FALSE),-6)</f>
        <v>88000000</v>
      </c>
      <c r="R134" s="61">
        <f>MROUND(VLOOKUP($G$126,'Background Data'!$B$368:$F$371,3,FALSE),10)</f>
        <v>6900</v>
      </c>
    </row>
    <row r="135" spans="16:19" ht="14" x14ac:dyDescent="0.15">
      <c r="P135" s="16" t="s">
        <v>56</v>
      </c>
      <c r="Q135" s="107">
        <f>ROUND(VLOOKUP($G$126,'Background Data'!$B$361:$F$365,4,FALSE),-6)</f>
        <v>339000000</v>
      </c>
      <c r="R135" s="61">
        <f>MROUND(VLOOKUP($G$126,'Background Data'!$B$368:$F$371,4,FALSE),10)</f>
        <v>2940</v>
      </c>
    </row>
    <row r="136" spans="16:19" ht="14" x14ac:dyDescent="0.15">
      <c r="P136" s="137" t="s">
        <v>59</v>
      </c>
      <c r="Q136" s="139">
        <f>ROUND(VLOOKUP($G$126,'Background Data'!$B$361:$F$365,5,FALSE),-6)</f>
        <v>539000000</v>
      </c>
      <c r="R136" s="138">
        <f>MROUND(VLOOKUP($G$126,'Background Data'!$B$368:$F$371,5,FALSE),10)</f>
        <v>4410</v>
      </c>
    </row>
    <row r="150" spans="2:2" x14ac:dyDescent="0.15">
      <c r="B150" s="58" t="s">
        <v>95</v>
      </c>
    </row>
  </sheetData>
  <mergeCells count="5">
    <mergeCell ref="Q100:R100"/>
    <mergeCell ref="Q131:R131"/>
    <mergeCell ref="Q15:R15"/>
    <mergeCell ref="Q43:R43"/>
    <mergeCell ref="Q71:R71"/>
  </mergeCells>
  <pageMargins left="0.7" right="0.7" top="0.75" bottom="0.75" header="0.3" footer="0.3"/>
  <pageSetup paperSize="9" orientation="portrait" horizontalDpi="90" verticalDpi="9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0000000}">
          <x14:formula1>
            <xm:f>'Background Data'!$B$395:$B$403</xm:f>
          </x14:formula1>
          <xm:sqref>G64</xm:sqref>
        </x14:dataValidation>
        <x14:dataValidation type="list" allowBlank="1" showInputMessage="1" showErrorMessage="1" xr:uid="{00000000-0002-0000-0500-000001000000}">
          <x14:formula1>
            <xm:f>'Background Data'!$B$349:$B$351</xm:f>
          </x14:formula1>
          <xm:sqref>G36</xm:sqref>
        </x14:dataValidation>
        <x14:dataValidation type="list" allowBlank="1" showInputMessage="1" showErrorMessage="1" xr:uid="{00000000-0002-0000-0500-000002000000}">
          <x14:formula1>
            <xm:f>'Background Data'!$H$385:$H$390</xm:f>
          </x14:formula1>
          <xm:sqref>G94</xm:sqref>
        </x14:dataValidation>
        <x14:dataValidation type="list" allowBlank="1" showInputMessage="1" showErrorMessage="1" xr:uid="{00000000-0002-0000-0500-000003000000}">
          <x14:formula1>
            <xm:f>'Background Data'!$B$369:$B$371</xm:f>
          </x14:formula1>
          <xm:sqref>G126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B1:BZ561"/>
  <sheetViews>
    <sheetView zoomScale="85" zoomScaleNormal="85" workbookViewId="0"/>
  </sheetViews>
  <sheetFormatPr baseColWidth="10" defaultColWidth="9.1640625" defaultRowHeight="13" x14ac:dyDescent="0.15"/>
  <cols>
    <col min="1" max="1" customWidth="true" style="20" width="2.83203125" collapsed="false"/>
    <col min="2" max="2" customWidth="true" style="20" width="16.33203125" collapsed="false"/>
    <col min="3" max="3" customWidth="true" style="20" width="14.5" collapsed="false"/>
    <col min="4" max="4" customWidth="true" style="20" width="13.6640625" collapsed="false"/>
    <col min="5" max="5" customWidth="true" style="20" width="14.5" collapsed="false"/>
    <col min="6" max="6" customWidth="true" style="20" width="14.33203125" collapsed="false"/>
    <col min="7" max="7" customWidth="true" style="20" width="14.5" collapsed="false"/>
    <col min="8" max="8" bestFit="true" customWidth="true" style="20" width="13.6640625" collapsed="false"/>
    <col min="9" max="9" bestFit="true" customWidth="true" style="20" width="16.33203125" collapsed="false"/>
    <col min="10" max="10" customWidth="true" style="20" width="19.5" collapsed="false"/>
    <col min="11" max="13" style="20" width="9.1640625" collapsed="false"/>
    <col min="14" max="14" customWidth="true" style="20" width="12.6640625" collapsed="false"/>
    <col min="15" max="15" style="20" width="9.1640625" collapsed="false"/>
    <col min="16" max="16" bestFit="true" customWidth="true" style="20" width="10.5" collapsed="false"/>
    <col min="17" max="21" style="20" width="9.1640625" collapsed="false"/>
    <col min="22" max="22" bestFit="true" customWidth="true" style="20" width="23.6640625" collapsed="false"/>
    <col min="23" max="23" customWidth="true" style="20" width="21.0" collapsed="false"/>
    <col min="24" max="24" bestFit="true" customWidth="true" style="20" width="10.33203125" collapsed="false"/>
    <col min="25" max="25" customWidth="true" style="20" width="14.0" collapsed="false"/>
    <col min="26" max="28" style="20" width="9.1640625" collapsed="false"/>
    <col min="29" max="29" customWidth="true" style="20" width="19.0" collapsed="false"/>
    <col min="30" max="48" style="20" width="9.1640625" collapsed="false"/>
    <col min="49" max="49" bestFit="true" customWidth="true" style="20" width="30.1640625" collapsed="false"/>
    <col min="50" max="16384" style="20" width="9.1640625" collapsed="false"/>
  </cols>
  <sheetData>
    <row r="1" spans="2:14" ht="4.5" customHeight="1" x14ac:dyDescent="0.15"/>
    <row r="2" spans="2:14" ht="21" x14ac:dyDescent="0.25">
      <c r="B2" s="150" t="s">
        <v>77</v>
      </c>
    </row>
    <row r="4" spans="2:14" ht="18" x14ac:dyDescent="0.15">
      <c r="B4" s="151" t="s">
        <v>101</v>
      </c>
    </row>
    <row r="6" spans="2:14" x14ac:dyDescent="0.15">
      <c r="B6" s="20" t="s">
        <v>33</v>
      </c>
      <c r="C6" s="20" t="s">
        <v>38</v>
      </c>
      <c r="D6" s="20" t="s">
        <v>34</v>
      </c>
      <c r="E6" s="20" t="s">
        <v>78</v>
      </c>
      <c r="F6" s="20" t="s">
        <v>79</v>
      </c>
      <c r="K6" s="152" t="s">
        <v>2</v>
      </c>
      <c r="L6" s="152">
        <v>3.4834834834834835E-2</v>
      </c>
      <c r="M6" s="152">
        <v>3.7755903588193945E-2</v>
      </c>
      <c r="N6" s="152">
        <v>7.2590738423028781E-2</v>
      </c>
    </row>
    <row r="7" spans="2:14" x14ac:dyDescent="0.15">
      <c r="B7" s="20" t="s">
        <v>2</v>
      </c>
      <c r="C7" s="20">
        <v>92</v>
      </c>
      <c r="D7" s="20">
        <v>3286</v>
      </c>
      <c r="E7" s="153">
        <v>2.7997565429093121E-2</v>
      </c>
      <c r="F7" s="20">
        <v>33</v>
      </c>
      <c r="I7" s="20" t="s">
        <v>32</v>
      </c>
      <c r="K7" s="152" t="s">
        <v>6</v>
      </c>
      <c r="L7" s="152">
        <v>3.3731553056921992E-2</v>
      </c>
      <c r="M7" s="152">
        <v>7.2698602153721023E-2</v>
      </c>
      <c r="N7" s="152">
        <v>0.10643015521064302</v>
      </c>
    </row>
    <row r="8" spans="2:14" x14ac:dyDescent="0.15">
      <c r="B8" s="20" t="s">
        <v>6</v>
      </c>
      <c r="C8" s="20">
        <v>34</v>
      </c>
      <c r="D8" s="20">
        <v>1183</v>
      </c>
      <c r="E8" s="153">
        <v>2.8740490278951817E-2</v>
      </c>
      <c r="F8" s="20">
        <v>32</v>
      </c>
      <c r="I8" s="20" t="s">
        <v>31</v>
      </c>
      <c r="K8" s="152" t="s">
        <v>32</v>
      </c>
      <c r="L8" s="152">
        <v>4.1220726925929853E-2</v>
      </c>
      <c r="M8" s="152">
        <v>0.10376622797530011</v>
      </c>
      <c r="N8" s="152">
        <v>0.14498695490122995</v>
      </c>
    </row>
    <row r="9" spans="2:14" x14ac:dyDescent="0.15">
      <c r="B9" s="20" t="s">
        <v>32</v>
      </c>
      <c r="C9" s="20">
        <v>351</v>
      </c>
      <c r="D9" s="20">
        <v>9250</v>
      </c>
      <c r="E9" s="153">
        <v>3.7945945945945948E-2</v>
      </c>
      <c r="F9" s="20">
        <v>31</v>
      </c>
      <c r="I9" s="20" t="s">
        <v>30</v>
      </c>
      <c r="K9" s="152" t="s">
        <v>11</v>
      </c>
      <c r="L9" s="152">
        <v>0.11762965884440939</v>
      </c>
      <c r="M9" s="152">
        <v>0.13576881184378092</v>
      </c>
      <c r="N9" s="152">
        <v>0.25339847068819032</v>
      </c>
    </row>
    <row r="10" spans="2:14" x14ac:dyDescent="0.15">
      <c r="B10" s="20" t="s">
        <v>22</v>
      </c>
      <c r="C10" s="20">
        <v>442</v>
      </c>
      <c r="D10" s="20">
        <v>6168</v>
      </c>
      <c r="E10" s="153">
        <v>7.1660181582360566E-2</v>
      </c>
      <c r="F10" s="20">
        <v>30</v>
      </c>
      <c r="I10" s="20" t="s">
        <v>29</v>
      </c>
      <c r="K10" s="152" t="s">
        <v>8</v>
      </c>
      <c r="L10" s="152">
        <v>0.17776825872777896</v>
      </c>
      <c r="M10" s="152">
        <v>0.1506844519963999</v>
      </c>
      <c r="N10" s="152">
        <v>0.32845271072417886</v>
      </c>
    </row>
    <row r="11" spans="2:14" x14ac:dyDescent="0.15">
      <c r="B11" s="20" t="s">
        <v>4</v>
      </c>
      <c r="C11" s="20">
        <v>828</v>
      </c>
      <c r="D11" s="20">
        <v>10667</v>
      </c>
      <c r="E11" s="153">
        <v>7.7622574294553298E-2</v>
      </c>
      <c r="F11" s="20">
        <v>29</v>
      </c>
      <c r="I11" s="20" t="s">
        <v>28</v>
      </c>
      <c r="K11" s="152" t="s">
        <v>10</v>
      </c>
      <c r="L11" s="152">
        <v>0.12454655380894801</v>
      </c>
      <c r="M11" s="152">
        <v>0.2109583321845373</v>
      </c>
      <c r="N11" s="152">
        <v>0.33550488599348532</v>
      </c>
    </row>
    <row r="12" spans="2:14" x14ac:dyDescent="0.15">
      <c r="B12" s="20" t="s">
        <v>18</v>
      </c>
      <c r="C12" s="20">
        <v>916</v>
      </c>
      <c r="D12" s="20">
        <v>11727</v>
      </c>
      <c r="E12" s="153">
        <v>7.811034365140275E-2</v>
      </c>
      <c r="F12" s="20">
        <v>28</v>
      </c>
      <c r="I12" s="20" t="s">
        <v>27</v>
      </c>
      <c r="K12" s="152" t="s">
        <v>17</v>
      </c>
      <c r="L12" s="152">
        <v>0.22029081295439523</v>
      </c>
      <c r="M12" s="152">
        <v>0.15049570389953737</v>
      </c>
      <c r="N12" s="152">
        <v>0.3707865168539326</v>
      </c>
    </row>
    <row r="13" spans="2:14" x14ac:dyDescent="0.15">
      <c r="B13" s="20" t="s">
        <v>11</v>
      </c>
      <c r="C13" s="20">
        <v>1163</v>
      </c>
      <c r="D13" s="20">
        <v>13532</v>
      </c>
      <c r="E13" s="153">
        <v>8.5944428022465269E-2</v>
      </c>
      <c r="F13" s="20">
        <v>27</v>
      </c>
      <c r="I13" s="20" t="s">
        <v>26</v>
      </c>
      <c r="K13" s="152" t="s">
        <v>22</v>
      </c>
      <c r="L13" s="152">
        <v>0.11318698427526078</v>
      </c>
      <c r="M13" s="152">
        <v>0.2605919360332225</v>
      </c>
      <c r="N13" s="152">
        <v>0.37377892030848325</v>
      </c>
    </row>
    <row r="14" spans="2:14" x14ac:dyDescent="0.15">
      <c r="B14" s="20" t="s">
        <v>23</v>
      </c>
      <c r="C14" s="20">
        <v>432</v>
      </c>
      <c r="D14" s="20">
        <v>5003</v>
      </c>
      <c r="E14" s="153">
        <v>8.6348191085348788E-2</v>
      </c>
      <c r="F14" s="20">
        <v>26</v>
      </c>
      <c r="I14" s="20" t="s">
        <v>25</v>
      </c>
      <c r="K14" s="152" t="s">
        <v>25</v>
      </c>
      <c r="L14" s="152">
        <v>0.1835504569317519</v>
      </c>
      <c r="M14" s="152">
        <v>0.20750173859434587</v>
      </c>
      <c r="N14" s="152">
        <v>0.39105219552609777</v>
      </c>
    </row>
    <row r="15" spans="2:14" x14ac:dyDescent="0.15">
      <c r="B15" s="20" t="s">
        <v>8</v>
      </c>
      <c r="C15" s="20">
        <v>557</v>
      </c>
      <c r="D15" s="20">
        <v>4637</v>
      </c>
      <c r="E15" s="153">
        <v>0.12012076773776148</v>
      </c>
      <c r="F15" s="20">
        <v>25</v>
      </c>
      <c r="I15" s="20" t="s">
        <v>24</v>
      </c>
      <c r="K15" s="152" t="s">
        <v>23</v>
      </c>
      <c r="L15" s="152">
        <v>0.1937869822485207</v>
      </c>
      <c r="M15" s="152">
        <v>0.28656922518992872</v>
      </c>
      <c r="N15" s="152">
        <v>0.48035620743844942</v>
      </c>
    </row>
    <row r="16" spans="2:14" x14ac:dyDescent="0.15">
      <c r="B16" s="20" t="s">
        <v>20</v>
      </c>
      <c r="C16" s="20">
        <v>269</v>
      </c>
      <c r="D16" s="20">
        <v>1687</v>
      </c>
      <c r="E16" s="153">
        <v>0.15945465323058683</v>
      </c>
      <c r="F16" s="20">
        <v>24</v>
      </c>
      <c r="I16" s="20" t="s">
        <v>23</v>
      </c>
      <c r="K16" s="152" t="s">
        <v>30</v>
      </c>
      <c r="L16" s="152">
        <v>0.25125508008606262</v>
      </c>
      <c r="M16" s="152">
        <v>0.28882713985227243</v>
      </c>
      <c r="N16" s="152">
        <v>0.54008221993833505</v>
      </c>
    </row>
    <row r="17" spans="2:14" x14ac:dyDescent="0.15">
      <c r="B17" s="20" t="s">
        <v>7</v>
      </c>
      <c r="C17" s="20">
        <v>633</v>
      </c>
      <c r="D17" s="20">
        <v>3882</v>
      </c>
      <c r="E17" s="153">
        <v>0.16306027820710975</v>
      </c>
      <c r="F17" s="20">
        <v>23</v>
      </c>
      <c r="I17" s="20" t="s">
        <v>22</v>
      </c>
      <c r="K17" s="152" t="s">
        <v>18</v>
      </c>
      <c r="L17" s="152">
        <v>0.26355125481866098</v>
      </c>
      <c r="M17" s="152">
        <v>0.2879798614144638</v>
      </c>
      <c r="N17" s="152">
        <v>0.55153111623312479</v>
      </c>
    </row>
    <row r="18" spans="2:14" x14ac:dyDescent="0.15">
      <c r="B18" s="20" t="s">
        <v>17</v>
      </c>
      <c r="C18" s="20">
        <v>3135</v>
      </c>
      <c r="D18" s="20">
        <v>14955</v>
      </c>
      <c r="E18" s="153">
        <v>0.20962888665997995</v>
      </c>
      <c r="F18" s="20">
        <v>22</v>
      </c>
      <c r="I18" s="20" t="s">
        <v>21</v>
      </c>
      <c r="K18" s="152" t="s">
        <v>29</v>
      </c>
      <c r="L18" s="152">
        <v>0.31952342269157868</v>
      </c>
      <c r="M18" s="152">
        <v>0.28966604555829228</v>
      </c>
      <c r="N18" s="152">
        <v>0.60918946824987097</v>
      </c>
    </row>
    <row r="19" spans="2:14" x14ac:dyDescent="0.15">
      <c r="B19" s="20" t="s">
        <v>25</v>
      </c>
      <c r="C19" s="20">
        <v>1128</v>
      </c>
      <c r="D19" s="20">
        <v>5286</v>
      </c>
      <c r="E19" s="153">
        <v>0.2133938706015891</v>
      </c>
      <c r="F19" s="20">
        <v>21</v>
      </c>
      <c r="I19" s="20" t="s">
        <v>20</v>
      </c>
      <c r="K19" s="152" t="s">
        <v>21</v>
      </c>
      <c r="L19" s="152">
        <v>0.25048210842082708</v>
      </c>
      <c r="M19" s="152">
        <v>0.40727566341768751</v>
      </c>
      <c r="N19" s="152">
        <v>0.65775777183851458</v>
      </c>
    </row>
    <row r="20" spans="2:14" x14ac:dyDescent="0.15">
      <c r="B20" s="20" t="s">
        <v>10</v>
      </c>
      <c r="C20" s="20">
        <v>203</v>
      </c>
      <c r="D20" s="20">
        <v>921</v>
      </c>
      <c r="E20" s="153">
        <v>0.22041259500542887</v>
      </c>
      <c r="F20" s="20">
        <v>20</v>
      </c>
      <c r="I20" s="20" t="s">
        <v>19</v>
      </c>
      <c r="K20" s="152" t="s">
        <v>1</v>
      </c>
      <c r="L20" s="152">
        <v>0.29745762711864404</v>
      </c>
      <c r="M20" s="152">
        <v>0.36427143294060721</v>
      </c>
      <c r="N20" s="152">
        <v>0.66172906005925125</v>
      </c>
    </row>
    <row r="21" spans="2:14" x14ac:dyDescent="0.15">
      <c r="B21" s="20" t="s">
        <v>12</v>
      </c>
      <c r="C21" s="20">
        <v>1439</v>
      </c>
      <c r="D21" s="20">
        <v>6448</v>
      </c>
      <c r="E21" s="153">
        <v>0.22316997518610421</v>
      </c>
      <c r="F21" s="20">
        <v>19</v>
      </c>
      <c r="I21" s="20" t="s">
        <v>18</v>
      </c>
      <c r="K21" s="152" t="s">
        <v>19</v>
      </c>
      <c r="L21" s="152">
        <v>0.36438102787686616</v>
      </c>
      <c r="M21" s="152">
        <v>0.3155992482572561</v>
      </c>
      <c r="N21" s="152">
        <v>0.67998027613412226</v>
      </c>
    </row>
    <row r="22" spans="2:14" x14ac:dyDescent="0.15">
      <c r="B22" s="20" t="s">
        <v>21</v>
      </c>
      <c r="C22" s="20">
        <v>4158</v>
      </c>
      <c r="D22" s="20">
        <v>17577</v>
      </c>
      <c r="E22" s="153">
        <v>0.23655913978494625</v>
      </c>
      <c r="F22" s="20">
        <v>18</v>
      </c>
      <c r="I22" s="20" t="s">
        <v>17</v>
      </c>
      <c r="K22" s="152" t="s">
        <v>0</v>
      </c>
      <c r="L22" s="152">
        <v>0.39472617779830177</v>
      </c>
      <c r="M22" s="152">
        <v>0.30721285251894836</v>
      </c>
      <c r="N22" s="152">
        <v>0.70193903031725013</v>
      </c>
    </row>
    <row r="23" spans="2:14" x14ac:dyDescent="0.15">
      <c r="B23" s="20" t="s">
        <v>1</v>
      </c>
      <c r="C23" s="20">
        <v>1903</v>
      </c>
      <c r="D23" s="20">
        <v>7795</v>
      </c>
      <c r="E23" s="153">
        <v>0.24413085311096858</v>
      </c>
      <c r="F23" s="20">
        <v>17</v>
      </c>
      <c r="I23" s="20" t="s">
        <v>16</v>
      </c>
      <c r="K23" s="152" t="s">
        <v>26</v>
      </c>
      <c r="L23" s="152">
        <v>0.46983594990298111</v>
      </c>
      <c r="M23" s="152">
        <v>0.24510164236651294</v>
      </c>
      <c r="N23" s="152">
        <v>0.71493759226949405</v>
      </c>
    </row>
    <row r="24" spans="2:14" x14ac:dyDescent="0.15">
      <c r="B24" s="20" t="s">
        <v>30</v>
      </c>
      <c r="C24" s="20">
        <v>1051</v>
      </c>
      <c r="D24" s="20">
        <v>4183</v>
      </c>
      <c r="E24" s="153">
        <v>0.25125508008606262</v>
      </c>
      <c r="F24" s="20">
        <v>16</v>
      </c>
      <c r="I24" s="20" t="s">
        <v>15</v>
      </c>
      <c r="K24" s="152" t="s">
        <v>31</v>
      </c>
      <c r="L24" s="152">
        <v>0.37512579671251256</v>
      </c>
      <c r="M24" s="152">
        <v>0.3480754967393872</v>
      </c>
      <c r="N24" s="152">
        <v>0.72320129345189976</v>
      </c>
    </row>
    <row r="25" spans="2:14" x14ac:dyDescent="0.15">
      <c r="B25" s="20" t="s">
        <v>0</v>
      </c>
      <c r="C25" s="20">
        <v>53319</v>
      </c>
      <c r="D25" s="20">
        <v>207946</v>
      </c>
      <c r="E25" s="153">
        <v>0.25640791359295201</v>
      </c>
      <c r="F25" s="20">
        <v>15</v>
      </c>
      <c r="I25" s="20" t="s">
        <v>14</v>
      </c>
      <c r="K25" s="152" t="s">
        <v>24</v>
      </c>
      <c r="L25" s="152">
        <v>0.26924979389942294</v>
      </c>
      <c r="M25" s="152">
        <v>0.46107220967839457</v>
      </c>
      <c r="N25" s="152">
        <v>0.73032200357781751</v>
      </c>
    </row>
    <row r="26" spans="2:14" x14ac:dyDescent="0.15">
      <c r="B26" s="20" t="s">
        <v>24</v>
      </c>
      <c r="C26" s="20">
        <v>1559</v>
      </c>
      <c r="D26" s="20">
        <v>5802</v>
      </c>
      <c r="E26" s="153">
        <v>0.26870044812133748</v>
      </c>
      <c r="F26" s="20">
        <v>14</v>
      </c>
      <c r="I26" s="20" t="s">
        <v>13</v>
      </c>
      <c r="K26" s="152" t="s">
        <v>7</v>
      </c>
      <c r="L26" s="152">
        <v>0.4452610238215915</v>
      </c>
      <c r="M26" s="152">
        <v>0.30463227536748239</v>
      </c>
      <c r="N26" s="152">
        <v>0.74989329918907388</v>
      </c>
    </row>
    <row r="27" spans="2:14" x14ac:dyDescent="0.15">
      <c r="B27" s="20" t="s">
        <v>31</v>
      </c>
      <c r="C27" s="20">
        <v>3203</v>
      </c>
      <c r="D27" s="20">
        <v>11686</v>
      </c>
      <c r="E27" s="153">
        <v>0.27408865308916652</v>
      </c>
      <c r="F27" s="20">
        <v>13</v>
      </c>
      <c r="I27" s="20" t="s">
        <v>12</v>
      </c>
      <c r="K27" s="152" t="s">
        <v>13</v>
      </c>
      <c r="L27" s="152">
        <v>0.45157967032967034</v>
      </c>
      <c r="M27" s="152">
        <v>0.29941975856810238</v>
      </c>
      <c r="N27" s="152">
        <v>0.75099942889777271</v>
      </c>
    </row>
    <row r="28" spans="2:14" x14ac:dyDescent="0.15">
      <c r="B28" s="20" t="s">
        <v>16</v>
      </c>
      <c r="C28" s="20">
        <v>2049</v>
      </c>
      <c r="D28" s="20">
        <v>7240</v>
      </c>
      <c r="E28" s="153">
        <v>0.2830110497237569</v>
      </c>
      <c r="F28" s="20">
        <v>12</v>
      </c>
      <c r="I28" s="20" t="s">
        <v>11</v>
      </c>
      <c r="K28" s="152" t="s">
        <v>20</v>
      </c>
      <c r="L28" s="152">
        <v>0.44115574348132486</v>
      </c>
      <c r="M28" s="152">
        <v>0.3593557654700818</v>
      </c>
      <c r="N28" s="152">
        <v>0.80051150895140666</v>
      </c>
    </row>
    <row r="29" spans="2:14" x14ac:dyDescent="0.15">
      <c r="B29" s="20" t="s">
        <v>19</v>
      </c>
      <c r="C29" s="20">
        <v>2447</v>
      </c>
      <c r="D29" s="20">
        <v>7423</v>
      </c>
      <c r="E29" s="153">
        <v>0.32965108446719654</v>
      </c>
      <c r="F29" s="20">
        <v>11</v>
      </c>
      <c r="I29" s="20" t="s">
        <v>10</v>
      </c>
      <c r="K29" s="152" t="s">
        <v>3</v>
      </c>
      <c r="L29" s="152">
        <v>0.47262503699319325</v>
      </c>
      <c r="M29" s="152">
        <v>0.34634932198116575</v>
      </c>
      <c r="N29" s="152">
        <v>0.818974358974359</v>
      </c>
    </row>
    <row r="30" spans="2:14" x14ac:dyDescent="0.15">
      <c r="B30" s="20" t="s">
        <v>26</v>
      </c>
      <c r="C30" s="20">
        <v>4081</v>
      </c>
      <c r="D30" s="20">
        <v>11391</v>
      </c>
      <c r="E30" s="153">
        <v>0.35826529716442806</v>
      </c>
      <c r="F30" s="20">
        <v>10</v>
      </c>
      <c r="I30" s="20" t="s">
        <v>9</v>
      </c>
      <c r="K30" s="152" t="s">
        <v>4</v>
      </c>
      <c r="L30" s="152">
        <v>0.58851522842639592</v>
      </c>
      <c r="M30" s="152">
        <v>0.29724339637962061</v>
      </c>
      <c r="N30" s="152">
        <v>0.88575862480601653</v>
      </c>
    </row>
    <row r="31" spans="2:14" x14ac:dyDescent="0.15">
      <c r="B31" s="20" t="s">
        <v>29</v>
      </c>
      <c r="C31" s="20">
        <v>1305</v>
      </c>
      <c r="D31" s="20">
        <v>3615</v>
      </c>
      <c r="E31" s="153">
        <v>0.36099585062240663</v>
      </c>
      <c r="F31" s="20">
        <v>9</v>
      </c>
      <c r="I31" s="20" t="s">
        <v>8</v>
      </c>
      <c r="K31" s="152" t="s">
        <v>28</v>
      </c>
      <c r="L31" s="152">
        <v>0.63692307692307693</v>
      </c>
      <c r="M31" s="152">
        <v>0.2640562484305683</v>
      </c>
      <c r="N31" s="152">
        <v>0.90097932535364522</v>
      </c>
    </row>
    <row r="32" spans="2:14" x14ac:dyDescent="0.15">
      <c r="B32" s="20" t="s">
        <v>3</v>
      </c>
      <c r="C32" s="20">
        <v>1310</v>
      </c>
      <c r="D32" s="20">
        <v>3376</v>
      </c>
      <c r="E32" s="153">
        <v>0.38803317535545023</v>
      </c>
      <c r="F32" s="20">
        <v>8</v>
      </c>
      <c r="I32" s="20" t="s">
        <v>7</v>
      </c>
      <c r="K32" s="152" t="s">
        <v>9</v>
      </c>
      <c r="L32" s="152">
        <v>0.82814661134163214</v>
      </c>
      <c r="M32" s="152">
        <v>0.14980357240683662</v>
      </c>
      <c r="N32" s="152">
        <v>0.97795018374846876</v>
      </c>
    </row>
    <row r="33" spans="2:70" x14ac:dyDescent="0.15">
      <c r="B33" s="20" t="s">
        <v>13</v>
      </c>
      <c r="C33" s="20">
        <v>1580</v>
      </c>
      <c r="D33" s="20">
        <v>3138</v>
      </c>
      <c r="E33" s="153">
        <v>0.50350541746335242</v>
      </c>
      <c r="F33" s="20">
        <v>7</v>
      </c>
      <c r="I33" s="20" t="s">
        <v>5</v>
      </c>
      <c r="K33" s="152" t="s">
        <v>14</v>
      </c>
      <c r="L33" s="152">
        <v>0.65447270648756783</v>
      </c>
      <c r="M33" s="152">
        <v>0.33430104135353755</v>
      </c>
      <c r="N33" s="152">
        <v>0.98877374784110539</v>
      </c>
    </row>
    <row r="34" spans="2:70" x14ac:dyDescent="0.15">
      <c r="B34" s="20" t="s">
        <v>15</v>
      </c>
      <c r="C34" s="20">
        <v>2163</v>
      </c>
      <c r="D34" s="20">
        <v>3826</v>
      </c>
      <c r="E34" s="153">
        <v>0.5653423941453215</v>
      </c>
      <c r="F34" s="20">
        <v>6</v>
      </c>
      <c r="I34" s="20" t="s">
        <v>4</v>
      </c>
      <c r="K34" s="152" t="s">
        <v>16</v>
      </c>
      <c r="L34" s="152">
        <v>0.75256711616973893</v>
      </c>
      <c r="M34" s="152">
        <v>0.24219985030614011</v>
      </c>
      <c r="N34" s="152">
        <v>0.99476696647587903</v>
      </c>
    </row>
    <row r="35" spans="2:70" x14ac:dyDescent="0.15">
      <c r="B35" s="20" t="s">
        <v>5</v>
      </c>
      <c r="C35" s="20">
        <v>2972</v>
      </c>
      <c r="D35" s="20">
        <v>5232</v>
      </c>
      <c r="E35" s="153">
        <v>0.56804281345565755</v>
      </c>
      <c r="F35" s="20">
        <v>5</v>
      </c>
      <c r="I35" s="20" t="s">
        <v>3</v>
      </c>
      <c r="K35" s="152" t="s">
        <v>5</v>
      </c>
      <c r="L35" s="152">
        <v>0.67168488348113009</v>
      </c>
      <c r="M35" s="152">
        <v>0.32800817974784469</v>
      </c>
      <c r="N35" s="152">
        <v>0.99969306322897478</v>
      </c>
    </row>
    <row r="36" spans="2:70" x14ac:dyDescent="0.15">
      <c r="B36" s="20" t="s">
        <v>28</v>
      </c>
      <c r="C36" s="20">
        <v>1506</v>
      </c>
      <c r="D36" s="20">
        <v>2514</v>
      </c>
      <c r="E36" s="153">
        <v>0.59904534606205251</v>
      </c>
      <c r="F36" s="20">
        <v>4</v>
      </c>
      <c r="I36" s="20" t="s">
        <v>1</v>
      </c>
      <c r="K36" s="152" t="s">
        <v>27</v>
      </c>
      <c r="L36" s="152">
        <v>1</v>
      </c>
      <c r="M36" s="152">
        <v>0</v>
      </c>
      <c r="N36" s="152">
        <v>1</v>
      </c>
    </row>
    <row r="37" spans="2:70" x14ac:dyDescent="0.15">
      <c r="B37" s="20" t="s">
        <v>14</v>
      </c>
      <c r="C37" s="20">
        <v>2241</v>
      </c>
      <c r="D37" s="20">
        <v>3389</v>
      </c>
      <c r="E37" s="153">
        <v>0.66125700796695186</v>
      </c>
      <c r="F37" s="20">
        <v>3</v>
      </c>
      <c r="K37" s="152" t="s">
        <v>15</v>
      </c>
      <c r="L37" s="152">
        <v>1</v>
      </c>
      <c r="M37" s="152">
        <v>0</v>
      </c>
      <c r="N37" s="152">
        <v>1</v>
      </c>
    </row>
    <row r="38" spans="2:70" x14ac:dyDescent="0.15">
      <c r="B38" s="20" t="s">
        <v>27</v>
      </c>
      <c r="C38" s="20">
        <v>3739</v>
      </c>
      <c r="D38" s="20">
        <v>5428</v>
      </c>
      <c r="E38" s="153">
        <v>0.68883566691230658</v>
      </c>
      <c r="F38" s="20">
        <v>2</v>
      </c>
      <c r="I38" s="20" t="s">
        <v>0</v>
      </c>
      <c r="K38" s="152" t="s">
        <v>12</v>
      </c>
      <c r="L38" s="152">
        <v>1</v>
      </c>
      <c r="M38" s="152">
        <v>0</v>
      </c>
      <c r="N38" s="152">
        <v>1</v>
      </c>
    </row>
    <row r="39" spans="2:70" x14ac:dyDescent="0.15">
      <c r="B39" s="20" t="s">
        <v>9</v>
      </c>
      <c r="C39" s="20">
        <v>4430</v>
      </c>
      <c r="D39" s="20">
        <v>5699</v>
      </c>
      <c r="E39" s="153">
        <v>0.77732935602737319</v>
      </c>
      <c r="F39" s="20">
        <v>1</v>
      </c>
    </row>
    <row r="40" spans="2:70" x14ac:dyDescent="0.15">
      <c r="E40" s="153"/>
    </row>
    <row r="41" spans="2:70" ht="21" x14ac:dyDescent="0.25">
      <c r="B41" s="150" t="s">
        <v>81</v>
      </c>
      <c r="E41" s="153"/>
    </row>
    <row r="43" spans="2:70" ht="18" x14ac:dyDescent="0.15">
      <c r="B43" s="151" t="s">
        <v>102</v>
      </c>
      <c r="K43" s="151" t="s">
        <v>209</v>
      </c>
      <c r="T43" s="151" t="s">
        <v>210</v>
      </c>
      <c r="AD43" s="151" t="s">
        <v>211</v>
      </c>
      <c r="AN43" s="151" t="s">
        <v>212</v>
      </c>
      <c r="AX43" s="151" t="s">
        <v>213</v>
      </c>
      <c r="BH43" s="151" t="s">
        <v>214</v>
      </c>
      <c r="BR43" s="151" t="s">
        <v>215</v>
      </c>
    </row>
    <row r="44" spans="2:70" x14ac:dyDescent="0.15">
      <c r="AV44" s="154"/>
    </row>
    <row r="45" spans="2:70" x14ac:dyDescent="0.15">
      <c r="B45" s="20" t="s">
        <v>33</v>
      </c>
      <c r="C45" s="20" t="s">
        <v>60</v>
      </c>
      <c r="D45" s="20" t="s">
        <v>61</v>
      </c>
      <c r="E45" s="20" t="s">
        <v>69</v>
      </c>
      <c r="F45" s="20" t="s">
        <v>67</v>
      </c>
      <c r="G45" s="20" t="s">
        <v>62</v>
      </c>
      <c r="H45" s="20" t="s">
        <v>113</v>
      </c>
      <c r="I45" s="20" t="s">
        <v>50</v>
      </c>
      <c r="J45" s="20" t="s">
        <v>51</v>
      </c>
      <c r="K45" s="20" t="s">
        <v>34</v>
      </c>
      <c r="AV45" s="154"/>
    </row>
    <row r="46" spans="2:70" x14ac:dyDescent="0.15">
      <c r="B46" s="20" t="s">
        <v>32</v>
      </c>
      <c r="C46" s="20">
        <v>29</v>
      </c>
      <c r="D46" s="20">
        <v>15</v>
      </c>
      <c r="E46" s="20">
        <v>69</v>
      </c>
      <c r="F46" s="20">
        <v>0</v>
      </c>
      <c r="G46" s="20">
        <v>67</v>
      </c>
      <c r="H46" s="20">
        <v>93</v>
      </c>
      <c r="I46" s="20">
        <v>99</v>
      </c>
      <c r="J46" s="20">
        <v>17</v>
      </c>
      <c r="K46" s="20">
        <v>389</v>
      </c>
      <c r="AV46" s="154"/>
    </row>
    <row r="47" spans="2:70" x14ac:dyDescent="0.15">
      <c r="B47" s="20" t="s">
        <v>31</v>
      </c>
      <c r="C47" s="20">
        <v>320</v>
      </c>
      <c r="D47" s="20">
        <v>77</v>
      </c>
      <c r="E47" s="20">
        <v>536</v>
      </c>
      <c r="F47" s="20">
        <v>0</v>
      </c>
      <c r="G47" s="20">
        <v>2009</v>
      </c>
      <c r="H47" s="20">
        <v>1041</v>
      </c>
      <c r="I47" s="20">
        <v>343</v>
      </c>
      <c r="J47" s="20">
        <v>147</v>
      </c>
      <c r="K47" s="20">
        <v>4473</v>
      </c>
      <c r="AV47" s="154"/>
    </row>
    <row r="48" spans="2:70" x14ac:dyDescent="0.15">
      <c r="B48" s="20" t="s">
        <v>30</v>
      </c>
      <c r="C48" s="20">
        <v>105</v>
      </c>
      <c r="D48" s="20">
        <v>37</v>
      </c>
      <c r="E48" s="20">
        <v>252</v>
      </c>
      <c r="F48" s="20">
        <v>0</v>
      </c>
      <c r="G48" s="20">
        <v>105</v>
      </c>
      <c r="H48" s="20">
        <v>516</v>
      </c>
      <c r="I48" s="20">
        <v>17</v>
      </c>
      <c r="J48" s="20">
        <v>19</v>
      </c>
      <c r="K48" s="20">
        <v>1051</v>
      </c>
      <c r="AV48" s="154"/>
    </row>
    <row r="49" spans="2:48" x14ac:dyDescent="0.15">
      <c r="B49" s="20" t="s">
        <v>29</v>
      </c>
      <c r="C49" s="20">
        <v>76</v>
      </c>
      <c r="D49" s="20">
        <v>77</v>
      </c>
      <c r="E49" s="20">
        <v>246</v>
      </c>
      <c r="F49" s="20">
        <v>0</v>
      </c>
      <c r="G49" s="20">
        <v>339</v>
      </c>
      <c r="H49" s="20">
        <v>409</v>
      </c>
      <c r="I49" s="20">
        <v>28</v>
      </c>
      <c r="J49" s="20">
        <v>5</v>
      </c>
      <c r="K49" s="20">
        <v>1180</v>
      </c>
      <c r="M49" s="20" t="s">
        <v>60</v>
      </c>
      <c r="AV49" s="154"/>
    </row>
    <row r="50" spans="2:48" x14ac:dyDescent="0.15">
      <c r="B50" s="20" t="s">
        <v>28</v>
      </c>
      <c r="C50" s="20">
        <v>289</v>
      </c>
      <c r="D50" s="20">
        <v>140</v>
      </c>
      <c r="E50" s="20">
        <v>73</v>
      </c>
      <c r="F50" s="20">
        <v>48</v>
      </c>
      <c r="G50" s="20">
        <v>597</v>
      </c>
      <c r="H50" s="20">
        <v>483</v>
      </c>
      <c r="I50" s="20">
        <v>26</v>
      </c>
      <c r="J50" s="20">
        <v>0</v>
      </c>
      <c r="K50" s="20">
        <v>1656</v>
      </c>
      <c r="M50" s="20" t="s">
        <v>61</v>
      </c>
      <c r="AV50" s="154"/>
    </row>
    <row r="51" spans="2:48" x14ac:dyDescent="0.15">
      <c r="B51" s="20" t="s">
        <v>27</v>
      </c>
      <c r="C51" s="20">
        <v>5</v>
      </c>
      <c r="D51" s="20">
        <v>151</v>
      </c>
      <c r="E51" s="20">
        <v>588</v>
      </c>
      <c r="F51" s="20">
        <v>0</v>
      </c>
      <c r="G51" s="20">
        <v>523</v>
      </c>
      <c r="H51" s="20">
        <v>5426</v>
      </c>
      <c r="I51" s="20">
        <v>150</v>
      </c>
      <c r="J51" s="20">
        <v>0</v>
      </c>
      <c r="K51" s="20">
        <v>6843</v>
      </c>
      <c r="M51" s="20" t="s">
        <v>69</v>
      </c>
      <c r="AV51" s="154"/>
    </row>
    <row r="52" spans="2:48" x14ac:dyDescent="0.15">
      <c r="B52" s="20" t="s">
        <v>26</v>
      </c>
      <c r="C52" s="20">
        <v>667</v>
      </c>
      <c r="D52" s="20">
        <v>520</v>
      </c>
      <c r="E52" s="20">
        <v>243</v>
      </c>
      <c r="F52" s="20">
        <v>197</v>
      </c>
      <c r="G52" s="20">
        <v>2393</v>
      </c>
      <c r="H52" s="20">
        <v>759</v>
      </c>
      <c r="I52" s="20">
        <v>202</v>
      </c>
      <c r="J52" s="20">
        <v>346</v>
      </c>
      <c r="K52" s="20">
        <v>5327</v>
      </c>
      <c r="M52" s="20" t="s">
        <v>67</v>
      </c>
      <c r="AV52" s="154"/>
    </row>
    <row r="53" spans="2:48" x14ac:dyDescent="0.15">
      <c r="B53" s="20" t="s">
        <v>25</v>
      </c>
      <c r="C53" s="20">
        <v>36</v>
      </c>
      <c r="D53" s="20">
        <v>78</v>
      </c>
      <c r="E53" s="20">
        <v>145</v>
      </c>
      <c r="F53" s="20">
        <v>0</v>
      </c>
      <c r="G53" s="20">
        <v>487</v>
      </c>
      <c r="H53" s="20">
        <v>134</v>
      </c>
      <c r="I53" s="20">
        <v>64</v>
      </c>
      <c r="J53" s="20">
        <v>0</v>
      </c>
      <c r="K53" s="20">
        <v>944</v>
      </c>
      <c r="M53" s="20" t="s">
        <v>62</v>
      </c>
      <c r="AV53" s="154"/>
    </row>
    <row r="54" spans="2:48" x14ac:dyDescent="0.15">
      <c r="B54" s="20" t="s">
        <v>24</v>
      </c>
      <c r="C54" s="20">
        <v>268</v>
      </c>
      <c r="D54" s="20">
        <v>47</v>
      </c>
      <c r="E54" s="20">
        <v>82</v>
      </c>
      <c r="F54" s="20">
        <v>0</v>
      </c>
      <c r="G54" s="20">
        <v>1122</v>
      </c>
      <c r="H54" s="20">
        <v>32</v>
      </c>
      <c r="I54" s="20">
        <v>78</v>
      </c>
      <c r="J54" s="20">
        <v>0</v>
      </c>
      <c r="K54" s="20">
        <v>1633</v>
      </c>
      <c r="M54" s="20" t="s">
        <v>113</v>
      </c>
      <c r="AV54" s="154"/>
    </row>
    <row r="55" spans="2:48" x14ac:dyDescent="0.15">
      <c r="B55" s="20" t="s">
        <v>23</v>
      </c>
      <c r="C55" s="20">
        <v>0</v>
      </c>
      <c r="D55" s="20">
        <v>90</v>
      </c>
      <c r="E55" s="20">
        <v>305</v>
      </c>
      <c r="F55" s="20">
        <v>0</v>
      </c>
      <c r="G55" s="20">
        <v>121</v>
      </c>
      <c r="H55" s="20">
        <v>396</v>
      </c>
      <c r="I55" s="20">
        <v>0</v>
      </c>
      <c r="J55" s="20">
        <v>0</v>
      </c>
      <c r="K55" s="20">
        <v>917</v>
      </c>
      <c r="M55" s="20" t="s">
        <v>50</v>
      </c>
      <c r="AV55" s="154"/>
    </row>
    <row r="56" spans="2:48" x14ac:dyDescent="0.15">
      <c r="B56" s="20" t="s">
        <v>22</v>
      </c>
      <c r="C56" s="20">
        <v>81</v>
      </c>
      <c r="D56" s="20">
        <v>104</v>
      </c>
      <c r="E56" s="20">
        <v>64</v>
      </c>
      <c r="F56" s="20">
        <v>39</v>
      </c>
      <c r="G56" s="20">
        <v>82</v>
      </c>
      <c r="H56" s="20">
        <v>127</v>
      </c>
      <c r="I56" s="20">
        <v>216</v>
      </c>
      <c r="J56" s="20">
        <v>14</v>
      </c>
      <c r="K56" s="20">
        <v>727</v>
      </c>
      <c r="M56" s="20" t="s">
        <v>51</v>
      </c>
      <c r="AV56" s="154"/>
    </row>
    <row r="57" spans="2:48" x14ac:dyDescent="0.15">
      <c r="B57" s="20" t="s">
        <v>21</v>
      </c>
      <c r="C57" s="20">
        <v>29</v>
      </c>
      <c r="D57" s="20">
        <v>286</v>
      </c>
      <c r="E57" s="20">
        <v>647</v>
      </c>
      <c r="F57" s="20">
        <v>0</v>
      </c>
      <c r="G57" s="20">
        <v>807</v>
      </c>
      <c r="H57" s="20">
        <v>2458</v>
      </c>
      <c r="I57" s="20">
        <v>168</v>
      </c>
      <c r="J57" s="20">
        <v>281</v>
      </c>
      <c r="K57" s="20">
        <v>4676</v>
      </c>
      <c r="M57" s="20" t="s">
        <v>34</v>
      </c>
      <c r="AV57" s="154"/>
    </row>
    <row r="58" spans="2:48" x14ac:dyDescent="0.15">
      <c r="B58" s="20" t="s">
        <v>20</v>
      </c>
      <c r="C58" s="20">
        <v>29</v>
      </c>
      <c r="D58" s="20">
        <v>29</v>
      </c>
      <c r="E58" s="20">
        <v>18</v>
      </c>
      <c r="F58" s="20">
        <v>0</v>
      </c>
      <c r="G58" s="20">
        <v>55</v>
      </c>
      <c r="H58" s="20">
        <v>225</v>
      </c>
      <c r="I58" s="20">
        <v>62</v>
      </c>
      <c r="J58" s="20">
        <v>208</v>
      </c>
      <c r="K58" s="20">
        <v>626</v>
      </c>
      <c r="AV58" s="154"/>
    </row>
    <row r="59" spans="2:48" x14ac:dyDescent="0.15">
      <c r="B59" s="20" t="s">
        <v>19</v>
      </c>
      <c r="C59" s="20">
        <v>323</v>
      </c>
      <c r="D59" s="20">
        <v>196</v>
      </c>
      <c r="E59" s="20">
        <v>224</v>
      </c>
      <c r="F59" s="20">
        <v>0</v>
      </c>
      <c r="G59" s="20">
        <v>1343</v>
      </c>
      <c r="H59" s="20">
        <v>500</v>
      </c>
      <c r="I59" s="20">
        <v>80</v>
      </c>
      <c r="J59" s="20">
        <v>92</v>
      </c>
      <c r="K59" s="20">
        <v>2758</v>
      </c>
      <c r="AV59" s="154"/>
    </row>
    <row r="60" spans="2:48" x14ac:dyDescent="0.15">
      <c r="B60" s="20" t="s">
        <v>18</v>
      </c>
      <c r="C60" s="20">
        <v>128</v>
      </c>
      <c r="D60" s="20">
        <v>230</v>
      </c>
      <c r="E60" s="20">
        <v>445</v>
      </c>
      <c r="F60" s="20">
        <v>111</v>
      </c>
      <c r="G60" s="20">
        <v>815</v>
      </c>
      <c r="H60" s="20">
        <v>1177</v>
      </c>
      <c r="I60" s="20">
        <v>117</v>
      </c>
      <c r="J60" s="20">
        <v>327</v>
      </c>
      <c r="K60" s="20">
        <v>3350</v>
      </c>
      <c r="AV60" s="154"/>
    </row>
    <row r="61" spans="2:48" x14ac:dyDescent="0.15">
      <c r="B61" s="20" t="s">
        <v>17</v>
      </c>
      <c r="C61" s="20">
        <v>24</v>
      </c>
      <c r="D61" s="20">
        <v>385</v>
      </c>
      <c r="E61" s="20">
        <v>1041</v>
      </c>
      <c r="F61" s="20">
        <v>197</v>
      </c>
      <c r="G61" s="20">
        <v>628</v>
      </c>
      <c r="H61" s="20">
        <v>73</v>
      </c>
      <c r="I61" s="20">
        <v>772</v>
      </c>
      <c r="J61" s="20">
        <v>213</v>
      </c>
      <c r="K61" s="20">
        <v>3333</v>
      </c>
      <c r="AV61" s="154"/>
    </row>
    <row r="62" spans="2:48" x14ac:dyDescent="0.15">
      <c r="B62" s="20" t="s">
        <v>16</v>
      </c>
      <c r="C62" s="20">
        <v>489</v>
      </c>
      <c r="D62" s="20">
        <v>359</v>
      </c>
      <c r="E62" s="20">
        <v>825</v>
      </c>
      <c r="F62" s="20">
        <v>67</v>
      </c>
      <c r="G62" s="20">
        <v>977</v>
      </c>
      <c r="H62" s="20">
        <v>1299</v>
      </c>
      <c r="I62" s="20">
        <v>453</v>
      </c>
      <c r="J62" s="20">
        <v>1614</v>
      </c>
      <c r="K62" s="20">
        <v>6083</v>
      </c>
      <c r="AV62" s="154"/>
    </row>
    <row r="63" spans="2:48" x14ac:dyDescent="0.15">
      <c r="B63" s="20" t="s">
        <v>15</v>
      </c>
      <c r="C63" s="20">
        <v>116</v>
      </c>
      <c r="D63" s="20">
        <v>185</v>
      </c>
      <c r="E63" s="20">
        <v>177</v>
      </c>
      <c r="F63" s="20">
        <v>0</v>
      </c>
      <c r="G63" s="20">
        <v>1276</v>
      </c>
      <c r="H63" s="20">
        <v>1507</v>
      </c>
      <c r="I63" s="20">
        <v>483</v>
      </c>
      <c r="J63" s="20">
        <v>373</v>
      </c>
      <c r="K63" s="20">
        <v>4117</v>
      </c>
      <c r="AV63" s="154"/>
    </row>
    <row r="64" spans="2:48" x14ac:dyDescent="0.15">
      <c r="B64" s="20" t="s">
        <v>14</v>
      </c>
      <c r="C64" s="20">
        <v>199</v>
      </c>
      <c r="D64" s="20">
        <v>134</v>
      </c>
      <c r="E64" s="20">
        <v>408</v>
      </c>
      <c r="F64" s="20">
        <v>0</v>
      </c>
      <c r="G64" s="20">
        <v>316</v>
      </c>
      <c r="H64" s="20">
        <v>1057</v>
      </c>
      <c r="I64" s="20">
        <v>175</v>
      </c>
      <c r="J64" s="20">
        <v>0</v>
      </c>
      <c r="K64" s="20">
        <v>2290</v>
      </c>
      <c r="AV64" s="154"/>
    </row>
    <row r="65" spans="2:78" x14ac:dyDescent="0.15">
      <c r="B65" s="20" t="s">
        <v>13</v>
      </c>
      <c r="C65" s="20">
        <v>116</v>
      </c>
      <c r="D65" s="20">
        <v>77</v>
      </c>
      <c r="E65" s="20">
        <v>166</v>
      </c>
      <c r="F65" s="20">
        <v>0</v>
      </c>
      <c r="G65" s="20">
        <v>224</v>
      </c>
      <c r="H65" s="20">
        <v>623</v>
      </c>
      <c r="I65" s="20">
        <v>59</v>
      </c>
      <c r="J65" s="20">
        <v>48</v>
      </c>
      <c r="K65" s="20">
        <v>1315</v>
      </c>
      <c r="AV65" s="154"/>
    </row>
    <row r="66" spans="2:78" x14ac:dyDescent="0.15">
      <c r="B66" s="20" t="s">
        <v>12</v>
      </c>
      <c r="C66" s="20">
        <v>315</v>
      </c>
      <c r="D66" s="20">
        <v>289</v>
      </c>
      <c r="E66" s="20">
        <v>360</v>
      </c>
      <c r="F66" s="20">
        <v>51</v>
      </c>
      <c r="G66" s="20">
        <v>929</v>
      </c>
      <c r="H66" s="20">
        <v>2611</v>
      </c>
      <c r="I66" s="20">
        <v>590</v>
      </c>
      <c r="J66" s="20">
        <v>1367</v>
      </c>
      <c r="K66" s="20">
        <v>6512</v>
      </c>
      <c r="AV66" s="154"/>
    </row>
    <row r="67" spans="2:78" x14ac:dyDescent="0.15">
      <c r="B67" s="20" t="s">
        <v>11</v>
      </c>
      <c r="C67" s="20">
        <v>28</v>
      </c>
      <c r="D67" s="20">
        <v>140</v>
      </c>
      <c r="E67" s="20">
        <v>535</v>
      </c>
      <c r="F67" s="20">
        <v>0</v>
      </c>
      <c r="G67" s="20">
        <v>389</v>
      </c>
      <c r="H67" s="20">
        <v>14</v>
      </c>
      <c r="I67" s="20">
        <v>87</v>
      </c>
      <c r="J67" s="20">
        <v>0</v>
      </c>
      <c r="K67" s="20">
        <v>1193</v>
      </c>
      <c r="AV67" s="154"/>
    </row>
    <row r="68" spans="2:78" x14ac:dyDescent="0.15">
      <c r="B68" s="20" t="s">
        <v>10</v>
      </c>
      <c r="C68" s="20">
        <v>0</v>
      </c>
      <c r="D68" s="20">
        <v>0</v>
      </c>
      <c r="E68" s="20">
        <v>31</v>
      </c>
      <c r="F68" s="20">
        <v>0</v>
      </c>
      <c r="G68" s="20">
        <v>32</v>
      </c>
      <c r="H68" s="20">
        <v>33</v>
      </c>
      <c r="I68" s="20">
        <v>0</v>
      </c>
      <c r="J68" s="20">
        <v>0</v>
      </c>
      <c r="K68" s="20">
        <v>103</v>
      </c>
      <c r="AV68" s="154"/>
    </row>
    <row r="69" spans="2:78" x14ac:dyDescent="0.15">
      <c r="B69" s="20" t="s">
        <v>9</v>
      </c>
      <c r="C69" s="20">
        <v>411</v>
      </c>
      <c r="D69" s="20">
        <v>204</v>
      </c>
      <c r="E69" s="20">
        <v>305</v>
      </c>
      <c r="F69" s="20">
        <v>28</v>
      </c>
      <c r="G69" s="20">
        <v>1089</v>
      </c>
      <c r="H69" s="20">
        <v>2099</v>
      </c>
      <c r="I69" s="20">
        <v>642</v>
      </c>
      <c r="J69" s="20">
        <v>12</v>
      </c>
      <c r="K69" s="20">
        <v>4790</v>
      </c>
      <c r="AV69" s="154"/>
    </row>
    <row r="70" spans="2:78" x14ac:dyDescent="0.15">
      <c r="B70" s="20" t="s">
        <v>8</v>
      </c>
      <c r="C70" s="20">
        <v>15</v>
      </c>
      <c r="D70" s="20">
        <v>41</v>
      </c>
      <c r="E70" s="20">
        <v>53</v>
      </c>
      <c r="F70" s="20">
        <v>0</v>
      </c>
      <c r="G70" s="20">
        <v>296</v>
      </c>
      <c r="H70" s="20">
        <v>402</v>
      </c>
      <c r="I70" s="20">
        <v>23</v>
      </c>
      <c r="J70" s="20">
        <v>0</v>
      </c>
      <c r="K70" s="20">
        <v>830</v>
      </c>
      <c r="AV70" s="154"/>
    </row>
    <row r="71" spans="2:78" x14ac:dyDescent="0.15">
      <c r="B71" s="20" t="s">
        <v>7</v>
      </c>
      <c r="C71" s="20">
        <v>159</v>
      </c>
      <c r="D71" s="20">
        <v>55</v>
      </c>
      <c r="E71" s="20">
        <v>240</v>
      </c>
      <c r="F71" s="20">
        <v>0</v>
      </c>
      <c r="G71" s="20">
        <v>201</v>
      </c>
      <c r="H71" s="20">
        <v>1076</v>
      </c>
      <c r="I71" s="20">
        <v>23</v>
      </c>
      <c r="J71" s="20">
        <v>0</v>
      </c>
      <c r="K71" s="20">
        <v>1757</v>
      </c>
      <c r="AV71" s="154"/>
    </row>
    <row r="72" spans="2:78" x14ac:dyDescent="0.15">
      <c r="B72" s="20" t="s">
        <v>5</v>
      </c>
      <c r="C72" s="20">
        <v>179</v>
      </c>
      <c r="D72" s="20">
        <v>176</v>
      </c>
      <c r="E72" s="20">
        <v>523</v>
      </c>
      <c r="F72" s="20">
        <v>0</v>
      </c>
      <c r="G72" s="20">
        <v>241</v>
      </c>
      <c r="H72" s="20">
        <v>2048</v>
      </c>
      <c r="I72" s="20">
        <v>90</v>
      </c>
      <c r="J72" s="20">
        <v>0</v>
      </c>
      <c r="K72" s="20">
        <v>3257</v>
      </c>
      <c r="AV72" s="154"/>
    </row>
    <row r="73" spans="2:78" x14ac:dyDescent="0.15">
      <c r="B73" s="20" t="s">
        <v>4</v>
      </c>
      <c r="C73" s="20">
        <v>1189</v>
      </c>
      <c r="D73" s="20">
        <v>203</v>
      </c>
      <c r="E73" s="20">
        <v>532</v>
      </c>
      <c r="F73" s="20">
        <v>0</v>
      </c>
      <c r="G73" s="20">
        <v>1768</v>
      </c>
      <c r="H73" s="20">
        <v>3062</v>
      </c>
      <c r="I73" s="20">
        <v>663</v>
      </c>
      <c r="J73" s="20">
        <v>0</v>
      </c>
      <c r="K73" s="20">
        <v>7420</v>
      </c>
      <c r="AV73" s="154"/>
    </row>
    <row r="74" spans="2:78" x14ac:dyDescent="0.15">
      <c r="B74" s="20" t="s">
        <v>3</v>
      </c>
      <c r="C74" s="20">
        <v>380</v>
      </c>
      <c r="D74" s="20">
        <v>129</v>
      </c>
      <c r="E74" s="20">
        <v>99</v>
      </c>
      <c r="F74" s="20">
        <v>27</v>
      </c>
      <c r="G74" s="20">
        <v>167</v>
      </c>
      <c r="H74" s="20">
        <v>711</v>
      </c>
      <c r="I74" s="20">
        <v>81</v>
      </c>
      <c r="J74" s="20">
        <v>0</v>
      </c>
      <c r="K74" s="20">
        <v>1597</v>
      </c>
      <c r="AV74" s="154"/>
    </row>
    <row r="75" spans="2:78" x14ac:dyDescent="0.15">
      <c r="B75" s="20" t="s">
        <v>1</v>
      </c>
      <c r="C75" s="20">
        <v>399</v>
      </c>
      <c r="D75" s="20">
        <v>256</v>
      </c>
      <c r="E75" s="20">
        <v>96</v>
      </c>
      <c r="F75" s="20">
        <v>110</v>
      </c>
      <c r="G75" s="20">
        <v>1293</v>
      </c>
      <c r="H75" s="20">
        <v>168</v>
      </c>
      <c r="I75" s="20">
        <v>128</v>
      </c>
      <c r="J75" s="20">
        <v>7</v>
      </c>
      <c r="K75" s="20">
        <v>2457</v>
      </c>
      <c r="AV75" s="154"/>
    </row>
    <row r="76" spans="2:78" x14ac:dyDescent="0.15">
      <c r="B76" s="20" t="s">
        <v>0</v>
      </c>
      <c r="C76" s="20">
        <v>6407</v>
      </c>
      <c r="D76" s="20">
        <v>4710</v>
      </c>
      <c r="E76" s="20">
        <v>9328</v>
      </c>
      <c r="F76" s="20">
        <v>880</v>
      </c>
      <c r="G76" s="20">
        <v>20691</v>
      </c>
      <c r="H76" s="20">
        <v>30559</v>
      </c>
      <c r="I76" s="20">
        <v>5922</v>
      </c>
      <c r="J76" s="20">
        <v>5107</v>
      </c>
      <c r="K76" s="20">
        <v>83604</v>
      </c>
      <c r="AV76" s="154"/>
    </row>
    <row r="77" spans="2:78" x14ac:dyDescent="0.15">
      <c r="AV77" s="154"/>
    </row>
    <row r="78" spans="2:78" x14ac:dyDescent="0.15">
      <c r="M78" s="20" t="s">
        <v>103</v>
      </c>
      <c r="N78" s="20" t="s">
        <v>104</v>
      </c>
      <c r="O78" s="20" t="s">
        <v>105</v>
      </c>
      <c r="P78" s="20" t="s">
        <v>106</v>
      </c>
      <c r="Q78" s="20" t="s">
        <v>107</v>
      </c>
      <c r="R78" s="20" t="s">
        <v>34</v>
      </c>
      <c r="W78" s="20" t="s">
        <v>103</v>
      </c>
      <c r="X78" s="20" t="s">
        <v>104</v>
      </c>
      <c r="Y78" s="20" t="s">
        <v>105</v>
      </c>
      <c r="Z78" s="20" t="s">
        <v>106</v>
      </c>
      <c r="AA78" s="20" t="s">
        <v>107</v>
      </c>
      <c r="AB78" s="20" t="s">
        <v>34</v>
      </c>
      <c r="AE78" s="20" t="s">
        <v>85</v>
      </c>
      <c r="AG78" s="20" t="s">
        <v>103</v>
      </c>
      <c r="AH78" s="20" t="s">
        <v>104</v>
      </c>
      <c r="AI78" s="20" t="s">
        <v>105</v>
      </c>
      <c r="AJ78" s="20" t="s">
        <v>106</v>
      </c>
      <c r="AK78" s="20" t="s">
        <v>107</v>
      </c>
      <c r="AL78" s="20" t="s">
        <v>108</v>
      </c>
      <c r="AQ78" s="20" t="s">
        <v>103</v>
      </c>
      <c r="AR78" s="20" t="s">
        <v>104</v>
      </c>
      <c r="AS78" s="20" t="s">
        <v>105</v>
      </c>
      <c r="AT78" s="20" t="s">
        <v>106</v>
      </c>
      <c r="AU78" s="20" t="s">
        <v>107</v>
      </c>
      <c r="AV78" s="20" t="s">
        <v>108</v>
      </c>
      <c r="AW78" s="154"/>
      <c r="AY78" s="20" t="s">
        <v>85</v>
      </c>
      <c r="AZ78" s="20" t="s">
        <v>86</v>
      </c>
      <c r="BA78" s="20" t="s">
        <v>103</v>
      </c>
      <c r="BB78" s="20" t="s">
        <v>104</v>
      </c>
      <c r="BC78" s="20" t="s">
        <v>105</v>
      </c>
      <c r="BD78" s="20" t="s">
        <v>106</v>
      </c>
      <c r="BE78" s="20" t="s">
        <v>107</v>
      </c>
      <c r="BF78" s="20" t="s">
        <v>108</v>
      </c>
    </row>
    <row r="79" spans="2:78" x14ac:dyDescent="0.15">
      <c r="J79" s="20" t="str">
        <f>CONCATENATE(K79,L79)</f>
        <v>&lt;18Personal Care</v>
      </c>
      <c r="K79" s="20" t="s">
        <v>39</v>
      </c>
      <c r="L79" s="20" t="s">
        <v>42</v>
      </c>
      <c r="M79" s="20">
        <v>172</v>
      </c>
      <c r="N79" s="20">
        <v>25</v>
      </c>
      <c r="O79" s="20">
        <v>60</v>
      </c>
      <c r="P79" s="155">
        <v>25</v>
      </c>
      <c r="Q79" s="155">
        <v>0</v>
      </c>
      <c r="R79" s="20">
        <v>282</v>
      </c>
      <c r="T79" s="20" t="str">
        <f>CONCATENATE(U79,V79)</f>
        <v>&lt;18Personal Assistant</v>
      </c>
      <c r="U79" s="20" t="s">
        <v>39</v>
      </c>
      <c r="V79" s="20" t="s">
        <v>68</v>
      </c>
      <c r="W79" s="20">
        <v>321</v>
      </c>
      <c r="X79" s="20">
        <v>0</v>
      </c>
      <c r="Y79" s="20">
        <v>5</v>
      </c>
      <c r="Z79" s="155">
        <v>91</v>
      </c>
      <c r="AA79" s="20">
        <v>0</v>
      </c>
      <c r="AB79" s="20">
        <v>421</v>
      </c>
      <c r="AD79" s="20" t="str">
        <f>CONCATENATE(AE79,AF79)</f>
        <v>Aberdeen City&lt;18</v>
      </c>
      <c r="AE79" s="20" t="s">
        <v>32</v>
      </c>
      <c r="AF79" s="20" t="s">
        <v>39</v>
      </c>
      <c r="AG79" s="20">
        <v>75</v>
      </c>
      <c r="AH79" s="20">
        <v>0</v>
      </c>
      <c r="AI79" s="20">
        <v>0</v>
      </c>
      <c r="AJ79" s="20">
        <v>0</v>
      </c>
      <c r="AK79" s="155">
        <v>0</v>
      </c>
      <c r="AL79" s="155">
        <v>75</v>
      </c>
      <c r="AN79" s="20" t="str">
        <f>CONCATENATE(AO79,AP79)</f>
        <v>Aberdeen CityMale</v>
      </c>
      <c r="AO79" s="20" t="s">
        <v>32</v>
      </c>
      <c r="AP79" s="20" t="s">
        <v>52</v>
      </c>
      <c r="AQ79" s="20">
        <v>190</v>
      </c>
      <c r="AR79" s="20">
        <v>0</v>
      </c>
      <c r="AS79" s="20">
        <v>6</v>
      </c>
      <c r="AT79" s="20">
        <v>0</v>
      </c>
      <c r="AU79" s="155">
        <v>0</v>
      </c>
      <c r="AV79" s="20">
        <v>202</v>
      </c>
      <c r="AW79" s="154"/>
      <c r="AX79" s="20" t="str">
        <f>CONCATENATE(AY79,AZ79)</f>
        <v>Aberdeen City1</v>
      </c>
      <c r="AY79" s="20" t="s">
        <v>32</v>
      </c>
      <c r="AZ79" s="20">
        <v>1</v>
      </c>
      <c r="BA79" s="20">
        <v>9</v>
      </c>
      <c r="BB79" s="20">
        <v>0</v>
      </c>
      <c r="BC79" s="20">
        <v>0</v>
      </c>
      <c r="BD79" s="20">
        <v>0</v>
      </c>
      <c r="BE79" s="20">
        <v>0</v>
      </c>
      <c r="BF79" s="155">
        <v>10</v>
      </c>
      <c r="BP79" s="153"/>
      <c r="BZ79" s="153"/>
    </row>
    <row r="80" spans="2:78" x14ac:dyDescent="0.15">
      <c r="J80" s="20" t="str">
        <f t="shared" ref="J80:J118" si="0">CONCATENATE(K80,L80)</f>
        <v>&lt;18Health Care</v>
      </c>
      <c r="K80" s="20" t="s">
        <v>39</v>
      </c>
      <c r="L80" s="20" t="s">
        <v>43</v>
      </c>
      <c r="M80" s="20">
        <v>31</v>
      </c>
      <c r="N80" s="20">
        <v>22</v>
      </c>
      <c r="O80" s="20">
        <v>0</v>
      </c>
      <c r="P80" s="155">
        <v>5</v>
      </c>
      <c r="Q80" s="155">
        <v>0</v>
      </c>
      <c r="R80" s="20">
        <v>58</v>
      </c>
      <c r="T80" s="20" t="str">
        <f t="shared" ref="T80:T102" si="1">CONCATENATE(U80,V80)</f>
        <v>&lt;18Local Authority</v>
      </c>
      <c r="U80" s="20" t="s">
        <v>39</v>
      </c>
      <c r="V80" s="20" t="s">
        <v>33</v>
      </c>
      <c r="W80" s="20">
        <v>115</v>
      </c>
      <c r="X80" s="20">
        <v>13</v>
      </c>
      <c r="Y80" s="20">
        <v>461</v>
      </c>
      <c r="Z80" s="155">
        <v>123</v>
      </c>
      <c r="AA80" s="20">
        <v>0</v>
      </c>
      <c r="AB80" s="20">
        <v>712</v>
      </c>
      <c r="AD80" s="20" t="str">
        <f t="shared" ref="AD80:AD143" si="2">CONCATENATE(AE80,AF80)</f>
        <v>Aberdeen City18-64</v>
      </c>
      <c r="AE80" s="20" t="s">
        <v>32</v>
      </c>
      <c r="AF80" s="20" t="s">
        <v>40</v>
      </c>
      <c r="AG80" s="20">
        <v>160</v>
      </c>
      <c r="AH80" s="20">
        <v>6</v>
      </c>
      <c r="AI80" s="20">
        <v>9</v>
      </c>
      <c r="AJ80" s="20">
        <v>0</v>
      </c>
      <c r="AK80" s="155">
        <v>0</v>
      </c>
      <c r="AL80" s="155">
        <v>176</v>
      </c>
      <c r="AN80" s="20" t="str">
        <f t="shared" ref="AN80:AN143" si="3">CONCATENATE(AO80,AP80)</f>
        <v>Aberdeen CityFemale</v>
      </c>
      <c r="AO80" s="20" t="s">
        <v>32</v>
      </c>
      <c r="AP80" s="20" t="s">
        <v>53</v>
      </c>
      <c r="AQ80" s="20">
        <v>169</v>
      </c>
      <c r="AR80" s="20">
        <v>8</v>
      </c>
      <c r="AS80" s="20">
        <v>9</v>
      </c>
      <c r="AT80" s="20">
        <v>0</v>
      </c>
      <c r="AU80" s="155">
        <v>0</v>
      </c>
      <c r="AV80" s="20">
        <v>187</v>
      </c>
      <c r="AW80" s="154"/>
      <c r="AX80" s="20" t="str">
        <f t="shared" ref="AX80:AX143" si="4">CONCATENATE(AY80,AZ80)</f>
        <v>Aberdeen City2</v>
      </c>
      <c r="AY80" s="20" t="s">
        <v>32</v>
      </c>
      <c r="AZ80" s="20">
        <v>2</v>
      </c>
      <c r="BA80" s="20">
        <v>71</v>
      </c>
      <c r="BB80" s="20">
        <v>0</v>
      </c>
      <c r="BC80" s="20">
        <v>5</v>
      </c>
      <c r="BD80" s="20">
        <v>0</v>
      </c>
      <c r="BE80" s="20">
        <v>0</v>
      </c>
      <c r="BF80" s="155">
        <v>79</v>
      </c>
      <c r="BP80" s="153"/>
      <c r="BZ80" s="153"/>
    </row>
    <row r="81" spans="10:78" x14ac:dyDescent="0.15">
      <c r="J81" s="20" t="str">
        <f t="shared" si="0"/>
        <v>&lt;18Domestic Care</v>
      </c>
      <c r="K81" s="20" t="s">
        <v>39</v>
      </c>
      <c r="L81" s="20" t="s">
        <v>44</v>
      </c>
      <c r="M81" s="20">
        <v>20</v>
      </c>
      <c r="N81" s="20">
        <v>13</v>
      </c>
      <c r="O81" s="20">
        <v>11</v>
      </c>
      <c r="P81" s="155">
        <v>0</v>
      </c>
      <c r="Q81" s="155">
        <v>0</v>
      </c>
      <c r="R81" s="20">
        <v>47</v>
      </c>
      <c r="T81" s="20" t="str">
        <f t="shared" si="1"/>
        <v>&lt;18Private</v>
      </c>
      <c r="U81" s="20" t="s">
        <v>39</v>
      </c>
      <c r="V81" s="20" t="s">
        <v>63</v>
      </c>
      <c r="W81" s="20">
        <v>186</v>
      </c>
      <c r="X81" s="20">
        <v>80</v>
      </c>
      <c r="Y81" s="20">
        <v>160</v>
      </c>
      <c r="Z81" s="155">
        <v>78</v>
      </c>
      <c r="AA81" s="20">
        <v>0</v>
      </c>
      <c r="AB81" s="20">
        <v>504</v>
      </c>
      <c r="AD81" s="20" t="str">
        <f t="shared" si="2"/>
        <v>Aberdeen City65+</v>
      </c>
      <c r="AE81" s="20" t="s">
        <v>32</v>
      </c>
      <c r="AF81" s="20" t="s">
        <v>41</v>
      </c>
      <c r="AG81" s="20">
        <v>124</v>
      </c>
      <c r="AH81" s="20">
        <v>6</v>
      </c>
      <c r="AI81" s="20">
        <v>6</v>
      </c>
      <c r="AJ81" s="20">
        <v>0</v>
      </c>
      <c r="AK81" s="155">
        <v>0</v>
      </c>
      <c r="AL81" s="155">
        <v>138</v>
      </c>
      <c r="AN81" s="20" t="str">
        <f t="shared" si="3"/>
        <v>Aberdeen CityAll</v>
      </c>
      <c r="AO81" s="20" t="s">
        <v>32</v>
      </c>
      <c r="AP81" s="20" t="s">
        <v>34</v>
      </c>
      <c r="AQ81" s="20">
        <v>359</v>
      </c>
      <c r="AR81" s="20">
        <v>12</v>
      </c>
      <c r="AS81" s="20">
        <v>15</v>
      </c>
      <c r="AT81" s="20">
        <v>0</v>
      </c>
      <c r="AU81" s="155">
        <v>0</v>
      </c>
      <c r="AV81" s="20">
        <v>389</v>
      </c>
      <c r="AW81" s="154"/>
      <c r="AX81" s="20" t="str">
        <f t="shared" si="4"/>
        <v>Aberdeen City3</v>
      </c>
      <c r="AY81" s="20" t="s">
        <v>32</v>
      </c>
      <c r="AZ81" s="20">
        <v>3</v>
      </c>
      <c r="BA81" s="20">
        <v>61</v>
      </c>
      <c r="BB81" s="20">
        <v>0</v>
      </c>
      <c r="BC81" s="20">
        <v>0</v>
      </c>
      <c r="BD81" s="20">
        <v>0</v>
      </c>
      <c r="BE81" s="20">
        <v>0</v>
      </c>
      <c r="BF81" s="155">
        <v>68</v>
      </c>
      <c r="BP81" s="153"/>
      <c r="BZ81" s="153"/>
    </row>
    <row r="82" spans="10:78" x14ac:dyDescent="0.15">
      <c r="J82" s="20" t="str">
        <f t="shared" si="0"/>
        <v>&lt;18Housing Support</v>
      </c>
      <c r="K82" s="20" t="s">
        <v>39</v>
      </c>
      <c r="L82" s="20" t="s">
        <v>45</v>
      </c>
      <c r="M82" s="20">
        <v>24</v>
      </c>
      <c r="N82" s="20">
        <v>10</v>
      </c>
      <c r="O82" s="20">
        <v>12</v>
      </c>
      <c r="P82" s="155">
        <v>0</v>
      </c>
      <c r="Q82" s="155">
        <v>0</v>
      </c>
      <c r="R82" s="20">
        <v>47</v>
      </c>
      <c r="T82" s="20" t="str">
        <f t="shared" si="1"/>
        <v>&lt;18Voluntary</v>
      </c>
      <c r="U82" s="20" t="s">
        <v>39</v>
      </c>
      <c r="V82" s="20" t="s">
        <v>64</v>
      </c>
      <c r="W82" s="20">
        <v>73</v>
      </c>
      <c r="X82" s="20">
        <v>35</v>
      </c>
      <c r="Y82" s="20">
        <v>60</v>
      </c>
      <c r="Z82" s="155">
        <v>92</v>
      </c>
      <c r="AA82" s="20">
        <v>0</v>
      </c>
      <c r="AB82" s="20">
        <v>260</v>
      </c>
      <c r="AD82" s="20" t="str">
        <f t="shared" si="2"/>
        <v>Aberdeen CityAll</v>
      </c>
      <c r="AE82" s="20" t="s">
        <v>32</v>
      </c>
      <c r="AF82" s="20" t="s">
        <v>34</v>
      </c>
      <c r="AG82" s="20">
        <v>359</v>
      </c>
      <c r="AH82" s="20">
        <v>12</v>
      </c>
      <c r="AI82" s="20">
        <v>15</v>
      </c>
      <c r="AJ82" s="20">
        <v>0</v>
      </c>
      <c r="AK82" s="155">
        <v>0</v>
      </c>
      <c r="AL82" s="155">
        <v>389</v>
      </c>
      <c r="AN82" s="20" t="str">
        <f t="shared" si="3"/>
        <v>AberdeenshireMale</v>
      </c>
      <c r="AO82" s="20" t="s">
        <v>31</v>
      </c>
      <c r="AP82" s="20" t="s">
        <v>52</v>
      </c>
      <c r="AQ82" s="20">
        <v>116</v>
      </c>
      <c r="AR82" s="20">
        <v>6</v>
      </c>
      <c r="AS82" s="20">
        <v>1617</v>
      </c>
      <c r="AT82" s="20">
        <v>157</v>
      </c>
      <c r="AU82" s="155">
        <v>0</v>
      </c>
      <c r="AV82" s="20">
        <v>1896</v>
      </c>
      <c r="AW82" s="154"/>
      <c r="AX82" s="20" t="str">
        <f t="shared" si="4"/>
        <v>Aberdeen City4</v>
      </c>
      <c r="AY82" s="20" t="s">
        <v>32</v>
      </c>
      <c r="AZ82" s="20">
        <v>4</v>
      </c>
      <c r="BA82" s="20">
        <v>72</v>
      </c>
      <c r="BB82" s="20">
        <v>0</v>
      </c>
      <c r="BC82" s="20">
        <v>0</v>
      </c>
      <c r="BD82" s="20">
        <v>0</v>
      </c>
      <c r="BE82" s="20">
        <v>0</v>
      </c>
      <c r="BF82" s="155">
        <v>78</v>
      </c>
      <c r="BP82" s="153"/>
      <c r="BZ82" s="153"/>
    </row>
    <row r="83" spans="10:78" x14ac:dyDescent="0.15">
      <c r="J83" s="20" t="str">
        <f t="shared" si="0"/>
        <v>&lt;18Social, Education, Recreational</v>
      </c>
      <c r="K83" s="20" t="s">
        <v>39</v>
      </c>
      <c r="L83" s="20" t="s">
        <v>46</v>
      </c>
      <c r="M83" s="20">
        <v>197</v>
      </c>
      <c r="N83" s="20">
        <v>58</v>
      </c>
      <c r="O83" s="20">
        <v>207</v>
      </c>
      <c r="P83" s="155">
        <v>72</v>
      </c>
      <c r="Q83" s="155">
        <v>0</v>
      </c>
      <c r="R83" s="20">
        <v>534</v>
      </c>
      <c r="T83" s="20" t="str">
        <f t="shared" si="1"/>
        <v>&lt;18Other</v>
      </c>
      <c r="U83" s="20" t="s">
        <v>39</v>
      </c>
      <c r="V83" s="20" t="s">
        <v>50</v>
      </c>
      <c r="W83" s="20">
        <v>38</v>
      </c>
      <c r="X83" s="20">
        <v>5</v>
      </c>
      <c r="Y83" s="20">
        <v>14</v>
      </c>
      <c r="Z83" s="155">
        <v>18</v>
      </c>
      <c r="AA83" s="20">
        <v>0</v>
      </c>
      <c r="AB83" s="20">
        <v>75</v>
      </c>
      <c r="AD83" s="20" t="str">
        <f t="shared" si="2"/>
        <v>Aberdeenshire&lt;18</v>
      </c>
      <c r="AE83" s="20" t="s">
        <v>31</v>
      </c>
      <c r="AF83" s="20" t="s">
        <v>39</v>
      </c>
      <c r="AG83" s="20">
        <v>64</v>
      </c>
      <c r="AH83" s="20">
        <v>0</v>
      </c>
      <c r="AI83" s="20">
        <v>124</v>
      </c>
      <c r="AJ83" s="20">
        <v>62</v>
      </c>
      <c r="AK83" s="155">
        <v>0</v>
      </c>
      <c r="AL83" s="155">
        <v>252</v>
      </c>
      <c r="AN83" s="20" t="str">
        <f t="shared" si="3"/>
        <v>AberdeenshireFemale</v>
      </c>
      <c r="AO83" s="20" t="s">
        <v>31</v>
      </c>
      <c r="AP83" s="20" t="s">
        <v>53</v>
      </c>
      <c r="AQ83" s="20">
        <v>159</v>
      </c>
      <c r="AR83" s="20">
        <v>9</v>
      </c>
      <c r="AS83" s="20">
        <v>2269</v>
      </c>
      <c r="AT83" s="20">
        <v>140</v>
      </c>
      <c r="AU83" s="155">
        <v>0</v>
      </c>
      <c r="AV83" s="20">
        <v>2577</v>
      </c>
      <c r="AW83" s="154"/>
      <c r="AX83" s="20" t="str">
        <f t="shared" si="4"/>
        <v>Aberdeen City5</v>
      </c>
      <c r="AY83" s="20" t="s">
        <v>32</v>
      </c>
      <c r="AZ83" s="20">
        <v>5</v>
      </c>
      <c r="BA83" s="20">
        <v>146</v>
      </c>
      <c r="BB83" s="20">
        <v>0</v>
      </c>
      <c r="BC83" s="20">
        <v>0</v>
      </c>
      <c r="BD83" s="20">
        <v>0</v>
      </c>
      <c r="BE83" s="20">
        <v>0</v>
      </c>
      <c r="BF83" s="155">
        <v>154</v>
      </c>
      <c r="BP83" s="153"/>
      <c r="BZ83" s="153"/>
    </row>
    <row r="84" spans="10:78" x14ac:dyDescent="0.15">
      <c r="J84" s="20" t="str">
        <f t="shared" si="0"/>
        <v>&lt;18Equipment and adaptations</v>
      </c>
      <c r="K84" s="20" t="s">
        <v>39</v>
      </c>
      <c r="L84" s="20" t="s">
        <v>47</v>
      </c>
      <c r="M84" s="20">
        <v>16</v>
      </c>
      <c r="N84" s="20">
        <v>11</v>
      </c>
      <c r="O84" s="20">
        <v>24</v>
      </c>
      <c r="P84" s="155">
        <v>0</v>
      </c>
      <c r="Q84" s="155">
        <v>0</v>
      </c>
      <c r="R84" s="20">
        <v>55</v>
      </c>
      <c r="T84" s="20" t="str">
        <f t="shared" si="1"/>
        <v>&lt;18Not Known</v>
      </c>
      <c r="U84" s="20" t="s">
        <v>39</v>
      </c>
      <c r="V84" s="20" t="s">
        <v>51</v>
      </c>
      <c r="W84" s="20">
        <v>433</v>
      </c>
      <c r="X84" s="20">
        <v>24</v>
      </c>
      <c r="Y84" s="20">
        <v>30</v>
      </c>
      <c r="Z84" s="155">
        <v>17</v>
      </c>
      <c r="AA84" s="20">
        <v>0</v>
      </c>
      <c r="AB84" s="20">
        <v>504</v>
      </c>
      <c r="AD84" s="20" t="str">
        <f t="shared" si="2"/>
        <v>Aberdeenshire18-64</v>
      </c>
      <c r="AE84" s="20" t="s">
        <v>31</v>
      </c>
      <c r="AF84" s="20" t="s">
        <v>40</v>
      </c>
      <c r="AG84" s="20">
        <v>89</v>
      </c>
      <c r="AH84" s="20">
        <v>8</v>
      </c>
      <c r="AI84" s="20">
        <v>703</v>
      </c>
      <c r="AJ84" s="20">
        <v>94</v>
      </c>
      <c r="AK84" s="155">
        <v>0</v>
      </c>
      <c r="AL84" s="155">
        <v>894</v>
      </c>
      <c r="AN84" s="20" t="str">
        <f t="shared" si="3"/>
        <v>AberdeenshireAll</v>
      </c>
      <c r="AO84" s="20" t="s">
        <v>31</v>
      </c>
      <c r="AP84" s="20" t="s">
        <v>34</v>
      </c>
      <c r="AQ84" s="20">
        <v>275</v>
      </c>
      <c r="AR84" s="20">
        <v>15</v>
      </c>
      <c r="AS84" s="20">
        <v>3886</v>
      </c>
      <c r="AT84" s="20">
        <v>297</v>
      </c>
      <c r="AU84" s="155">
        <v>0</v>
      </c>
      <c r="AV84" s="20">
        <v>4473</v>
      </c>
      <c r="AW84" s="154"/>
      <c r="AX84" s="20" t="str">
        <f t="shared" si="4"/>
        <v>Aberdeen CityAll</v>
      </c>
      <c r="AY84" s="20" t="s">
        <v>32</v>
      </c>
      <c r="AZ84" s="20" t="s">
        <v>34</v>
      </c>
      <c r="BA84" s="20">
        <v>359</v>
      </c>
      <c r="BB84" s="20">
        <v>12</v>
      </c>
      <c r="BC84" s="20">
        <v>15</v>
      </c>
      <c r="BD84" s="20">
        <v>0</v>
      </c>
      <c r="BE84" s="20">
        <v>0</v>
      </c>
      <c r="BF84" s="155">
        <v>389</v>
      </c>
      <c r="BH84" s="20" t="s">
        <v>66</v>
      </c>
      <c r="BP84" s="153"/>
      <c r="BZ84" s="153"/>
    </row>
    <row r="85" spans="10:78" x14ac:dyDescent="0.15">
      <c r="J85" s="20" t="str">
        <f t="shared" si="0"/>
        <v>&lt;18Respite</v>
      </c>
      <c r="K85" s="20" t="s">
        <v>39</v>
      </c>
      <c r="L85" s="20" t="s">
        <v>48</v>
      </c>
      <c r="M85" s="20">
        <v>175</v>
      </c>
      <c r="N85" s="20">
        <v>36</v>
      </c>
      <c r="O85" s="20">
        <v>72</v>
      </c>
      <c r="P85" s="155">
        <v>78</v>
      </c>
      <c r="Q85" s="155">
        <v>0</v>
      </c>
      <c r="R85" s="20">
        <v>361</v>
      </c>
      <c r="T85" s="20" t="str">
        <f t="shared" si="1"/>
        <v>18-64Personal Assistant</v>
      </c>
      <c r="U85" s="20" t="s">
        <v>40</v>
      </c>
      <c r="V85" s="20" t="s">
        <v>68</v>
      </c>
      <c r="W85" s="20">
        <v>887</v>
      </c>
      <c r="X85" s="20">
        <v>28</v>
      </c>
      <c r="Y85" s="20">
        <v>239</v>
      </c>
      <c r="Z85" s="155">
        <v>327</v>
      </c>
      <c r="AA85" s="20">
        <v>0</v>
      </c>
      <c r="AB85" s="20">
        <v>1481</v>
      </c>
      <c r="AD85" s="20" t="str">
        <f t="shared" si="2"/>
        <v>Aberdeenshire65+</v>
      </c>
      <c r="AE85" s="20" t="s">
        <v>31</v>
      </c>
      <c r="AF85" s="20" t="s">
        <v>41</v>
      </c>
      <c r="AG85" s="20">
        <v>122</v>
      </c>
      <c r="AH85" s="20">
        <v>5</v>
      </c>
      <c r="AI85" s="20">
        <v>3059</v>
      </c>
      <c r="AJ85" s="20">
        <v>141</v>
      </c>
      <c r="AK85" s="155">
        <v>0</v>
      </c>
      <c r="AL85" s="155">
        <v>3327</v>
      </c>
      <c r="AN85" s="20" t="str">
        <f t="shared" si="3"/>
        <v>AngusMale</v>
      </c>
      <c r="AO85" s="20" t="s">
        <v>30</v>
      </c>
      <c r="AP85" s="20" t="s">
        <v>52</v>
      </c>
      <c r="AQ85" s="20">
        <v>18</v>
      </c>
      <c r="AR85" s="20">
        <v>69</v>
      </c>
      <c r="AS85" s="20">
        <v>299</v>
      </c>
      <c r="AT85" s="20">
        <v>19</v>
      </c>
      <c r="AU85" s="155">
        <v>0</v>
      </c>
      <c r="AV85" s="20">
        <v>405</v>
      </c>
      <c r="AW85" s="154"/>
      <c r="AX85" s="20" t="str">
        <f t="shared" si="4"/>
        <v>AberdeenshireUnknown</v>
      </c>
      <c r="AY85" s="20" t="s">
        <v>31</v>
      </c>
      <c r="AZ85" s="20" t="s">
        <v>107</v>
      </c>
      <c r="BA85" s="20">
        <v>0</v>
      </c>
      <c r="BB85" s="20">
        <v>0</v>
      </c>
      <c r="BC85" s="20">
        <v>8</v>
      </c>
      <c r="BD85" s="20">
        <v>0</v>
      </c>
      <c r="BE85" s="20">
        <v>0</v>
      </c>
      <c r="BF85" s="155">
        <v>9</v>
      </c>
      <c r="BH85" s="20" t="s">
        <v>41</v>
      </c>
      <c r="BP85" s="153"/>
      <c r="BZ85" s="153"/>
    </row>
    <row r="86" spans="10:78" x14ac:dyDescent="0.15">
      <c r="J86" s="20" t="str">
        <f t="shared" si="0"/>
        <v>&lt;18Meals</v>
      </c>
      <c r="K86" s="20" t="s">
        <v>39</v>
      </c>
      <c r="L86" s="20" t="s">
        <v>49</v>
      </c>
      <c r="M86" s="20">
        <v>15</v>
      </c>
      <c r="N86" s="20">
        <v>10</v>
      </c>
      <c r="O86" s="20">
        <v>0</v>
      </c>
      <c r="P86" s="155">
        <v>5</v>
      </c>
      <c r="Q86" s="155">
        <v>0</v>
      </c>
      <c r="R86" s="20">
        <v>31</v>
      </c>
      <c r="T86" s="20" t="str">
        <f t="shared" si="1"/>
        <v>18-64Local Authority</v>
      </c>
      <c r="U86" s="20" t="s">
        <v>40</v>
      </c>
      <c r="V86" s="20" t="s">
        <v>33</v>
      </c>
      <c r="W86" s="20">
        <v>296</v>
      </c>
      <c r="X86" s="20">
        <v>326</v>
      </c>
      <c r="Y86" s="20">
        <v>7858</v>
      </c>
      <c r="Z86" s="155">
        <v>750</v>
      </c>
      <c r="AA86" s="20">
        <v>0</v>
      </c>
      <c r="AB86" s="20">
        <v>9230</v>
      </c>
      <c r="AD86" s="20" t="str">
        <f t="shared" si="2"/>
        <v>AberdeenshireAll</v>
      </c>
      <c r="AE86" s="20" t="s">
        <v>31</v>
      </c>
      <c r="AF86" s="20" t="s">
        <v>34</v>
      </c>
      <c r="AG86" s="20">
        <v>275</v>
      </c>
      <c r="AH86" s="20">
        <v>15</v>
      </c>
      <c r="AI86" s="20">
        <v>3886</v>
      </c>
      <c r="AJ86" s="20">
        <v>297</v>
      </c>
      <c r="AK86" s="155">
        <v>0</v>
      </c>
      <c r="AL86" s="155">
        <v>4473</v>
      </c>
      <c r="AN86" s="20" t="str">
        <f t="shared" si="3"/>
        <v>AngusFemale</v>
      </c>
      <c r="AO86" s="20" t="s">
        <v>30</v>
      </c>
      <c r="AP86" s="20" t="s">
        <v>53</v>
      </c>
      <c r="AQ86" s="20">
        <v>25</v>
      </c>
      <c r="AR86" s="20">
        <v>64</v>
      </c>
      <c r="AS86" s="20">
        <v>537</v>
      </c>
      <c r="AT86" s="20">
        <v>20</v>
      </c>
      <c r="AU86" s="155">
        <v>0</v>
      </c>
      <c r="AV86" s="20">
        <v>646</v>
      </c>
      <c r="AW86" s="154"/>
      <c r="AX86" s="20" t="str">
        <f t="shared" si="4"/>
        <v>Aberdeenshire1</v>
      </c>
      <c r="AY86" s="20" t="s">
        <v>31</v>
      </c>
      <c r="AZ86" s="20">
        <v>1</v>
      </c>
      <c r="BA86" s="20">
        <v>0</v>
      </c>
      <c r="BB86" s="20">
        <v>0</v>
      </c>
      <c r="BC86" s="20">
        <v>100</v>
      </c>
      <c r="BD86" s="20">
        <v>0</v>
      </c>
      <c r="BE86" s="20">
        <v>0</v>
      </c>
      <c r="BF86" s="155">
        <v>107</v>
      </c>
      <c r="BH86" s="20" t="s">
        <v>34</v>
      </c>
      <c r="BP86" s="153"/>
      <c r="BZ86" s="153"/>
    </row>
    <row r="87" spans="10:78" x14ac:dyDescent="0.15">
      <c r="J87" s="20" t="str">
        <f t="shared" si="0"/>
        <v>&lt;18Other</v>
      </c>
      <c r="K87" s="20" t="s">
        <v>39</v>
      </c>
      <c r="L87" s="20" t="s">
        <v>50</v>
      </c>
      <c r="M87" s="20">
        <v>111</v>
      </c>
      <c r="N87" s="20">
        <v>11</v>
      </c>
      <c r="O87" s="20">
        <v>31</v>
      </c>
      <c r="P87" s="155">
        <v>11</v>
      </c>
      <c r="Q87" s="155">
        <v>0</v>
      </c>
      <c r="R87" s="20">
        <v>164</v>
      </c>
      <c r="T87" s="20" t="str">
        <f t="shared" si="1"/>
        <v>18-64Private</v>
      </c>
      <c r="U87" s="20" t="s">
        <v>40</v>
      </c>
      <c r="V87" s="20" t="s">
        <v>63</v>
      </c>
      <c r="W87" s="20">
        <v>646</v>
      </c>
      <c r="X87" s="20">
        <v>1846</v>
      </c>
      <c r="Y87" s="20">
        <v>3050</v>
      </c>
      <c r="Z87" s="155">
        <v>611</v>
      </c>
      <c r="AA87" s="20">
        <v>0</v>
      </c>
      <c r="AB87" s="20">
        <v>6153</v>
      </c>
      <c r="AD87" s="20" t="str">
        <f t="shared" si="2"/>
        <v>Angus&lt;18</v>
      </c>
      <c r="AE87" s="20" t="s">
        <v>30</v>
      </c>
      <c r="AF87" s="20" t="s">
        <v>39</v>
      </c>
      <c r="AG87" s="20">
        <v>0</v>
      </c>
      <c r="AH87" s="20">
        <v>0</v>
      </c>
      <c r="AI87" s="20">
        <v>6</v>
      </c>
      <c r="AJ87" s="20">
        <v>0</v>
      </c>
      <c r="AK87" s="155">
        <v>0</v>
      </c>
      <c r="AL87" s="155">
        <v>6</v>
      </c>
      <c r="AN87" s="20" t="str">
        <f t="shared" si="3"/>
        <v>AngusAll</v>
      </c>
      <c r="AO87" s="20" t="s">
        <v>30</v>
      </c>
      <c r="AP87" s="20" t="s">
        <v>34</v>
      </c>
      <c r="AQ87" s="20">
        <v>43</v>
      </c>
      <c r="AR87" s="20">
        <v>133</v>
      </c>
      <c r="AS87" s="20">
        <v>836</v>
      </c>
      <c r="AT87" s="20">
        <v>39</v>
      </c>
      <c r="AU87" s="155">
        <v>0</v>
      </c>
      <c r="AV87" s="20">
        <v>1051</v>
      </c>
      <c r="AW87" s="154"/>
      <c r="AX87" s="20" t="str">
        <f t="shared" si="4"/>
        <v>Aberdeenshire2</v>
      </c>
      <c r="AY87" s="20" t="s">
        <v>31</v>
      </c>
      <c r="AZ87" s="20">
        <v>2</v>
      </c>
      <c r="BA87" s="20">
        <v>16</v>
      </c>
      <c r="BB87" s="20">
        <v>0</v>
      </c>
      <c r="BC87" s="20">
        <v>488</v>
      </c>
      <c r="BD87" s="20">
        <v>16</v>
      </c>
      <c r="BE87" s="20">
        <v>0</v>
      </c>
      <c r="BF87" s="155">
        <v>523</v>
      </c>
      <c r="BP87" s="153"/>
      <c r="BZ87" s="153"/>
    </row>
    <row r="88" spans="10:78" x14ac:dyDescent="0.15">
      <c r="J88" s="20" t="str">
        <f t="shared" si="0"/>
        <v>&lt;18Not Known</v>
      </c>
      <c r="K88" s="20" t="s">
        <v>39</v>
      </c>
      <c r="L88" s="20" t="s">
        <v>51</v>
      </c>
      <c r="M88" s="20">
        <v>391</v>
      </c>
      <c r="N88" s="20">
        <v>63</v>
      </c>
      <c r="O88" s="20">
        <v>278</v>
      </c>
      <c r="P88" s="155">
        <v>61</v>
      </c>
      <c r="Q88" s="155">
        <v>0</v>
      </c>
      <c r="R88" s="20">
        <v>793</v>
      </c>
      <c r="T88" s="20" t="str">
        <f t="shared" si="1"/>
        <v>18-64Voluntary</v>
      </c>
      <c r="U88" s="20" t="s">
        <v>40</v>
      </c>
      <c r="V88" s="20" t="s">
        <v>64</v>
      </c>
      <c r="W88" s="20">
        <v>144</v>
      </c>
      <c r="X88" s="20">
        <v>234</v>
      </c>
      <c r="Y88" s="20">
        <v>1247</v>
      </c>
      <c r="Z88" s="155">
        <v>253</v>
      </c>
      <c r="AA88" s="20">
        <v>0</v>
      </c>
      <c r="AB88" s="20">
        <v>1878</v>
      </c>
      <c r="AD88" s="20" t="str">
        <f t="shared" si="2"/>
        <v>Angus18-64</v>
      </c>
      <c r="AE88" s="20" t="s">
        <v>30</v>
      </c>
      <c r="AF88" s="20" t="s">
        <v>40</v>
      </c>
      <c r="AG88" s="20">
        <v>29</v>
      </c>
      <c r="AH88" s="20">
        <v>88</v>
      </c>
      <c r="AI88" s="20">
        <v>176</v>
      </c>
      <c r="AJ88" s="20">
        <v>23</v>
      </c>
      <c r="AK88" s="155">
        <v>0</v>
      </c>
      <c r="AL88" s="155">
        <v>316</v>
      </c>
      <c r="AN88" s="20" t="str">
        <f t="shared" si="3"/>
        <v>Argyll &amp; ButeMale</v>
      </c>
      <c r="AO88" s="20" t="s">
        <v>29</v>
      </c>
      <c r="AP88" s="20" t="s">
        <v>52</v>
      </c>
      <c r="AQ88" s="20">
        <v>61</v>
      </c>
      <c r="AR88" s="20">
        <v>5</v>
      </c>
      <c r="AS88" s="20">
        <v>363</v>
      </c>
      <c r="AT88" s="20">
        <v>9</v>
      </c>
      <c r="AU88" s="155">
        <v>0</v>
      </c>
      <c r="AV88" s="20">
        <v>438</v>
      </c>
      <c r="AW88" s="154"/>
      <c r="AX88" s="20" t="str">
        <f t="shared" si="4"/>
        <v>Aberdeenshire3</v>
      </c>
      <c r="AY88" s="20" t="s">
        <v>31</v>
      </c>
      <c r="AZ88" s="20">
        <v>3</v>
      </c>
      <c r="BA88" s="20">
        <v>64</v>
      </c>
      <c r="BB88" s="20">
        <v>5</v>
      </c>
      <c r="BC88" s="20">
        <v>906</v>
      </c>
      <c r="BD88" s="20">
        <v>69</v>
      </c>
      <c r="BE88" s="20">
        <v>0</v>
      </c>
      <c r="BF88" s="155">
        <v>1044</v>
      </c>
      <c r="BP88" s="153"/>
      <c r="BZ88" s="153"/>
    </row>
    <row r="89" spans="10:78" x14ac:dyDescent="0.15">
      <c r="J89" s="20" t="str">
        <f t="shared" si="0"/>
        <v>18-64Personal Care</v>
      </c>
      <c r="K89" s="20" t="s">
        <v>40</v>
      </c>
      <c r="L89" s="20" t="s">
        <v>42</v>
      </c>
      <c r="M89" s="20">
        <v>1057</v>
      </c>
      <c r="N89" s="20">
        <v>740</v>
      </c>
      <c r="O89" s="20">
        <v>2986</v>
      </c>
      <c r="P89" s="155">
        <v>493</v>
      </c>
      <c r="Q89" s="155">
        <v>0</v>
      </c>
      <c r="R89" s="20">
        <v>5276</v>
      </c>
      <c r="T89" s="20" t="str">
        <f t="shared" si="1"/>
        <v>18-64Other</v>
      </c>
      <c r="U89" s="20" t="s">
        <v>40</v>
      </c>
      <c r="V89" s="20" t="s">
        <v>50</v>
      </c>
      <c r="W89" s="20">
        <v>43</v>
      </c>
      <c r="X89" s="20">
        <v>61</v>
      </c>
      <c r="Y89" s="20">
        <v>360</v>
      </c>
      <c r="Z89" s="155">
        <v>57</v>
      </c>
      <c r="AA89" s="20">
        <v>0</v>
      </c>
      <c r="AB89" s="20">
        <v>521</v>
      </c>
      <c r="AD89" s="20" t="str">
        <f t="shared" si="2"/>
        <v>Angus65+</v>
      </c>
      <c r="AE89" s="20" t="s">
        <v>30</v>
      </c>
      <c r="AF89" s="20" t="s">
        <v>41</v>
      </c>
      <c r="AG89" s="20">
        <v>14</v>
      </c>
      <c r="AH89" s="20">
        <v>45</v>
      </c>
      <c r="AI89" s="20">
        <v>654</v>
      </c>
      <c r="AJ89" s="20">
        <v>16</v>
      </c>
      <c r="AK89" s="155">
        <v>0</v>
      </c>
      <c r="AL89" s="155">
        <v>729</v>
      </c>
      <c r="AN89" s="20" t="str">
        <f t="shared" si="3"/>
        <v>Argyll &amp; ButeFemale</v>
      </c>
      <c r="AO89" s="20" t="s">
        <v>29</v>
      </c>
      <c r="AP89" s="20" t="s">
        <v>53</v>
      </c>
      <c r="AQ89" s="20">
        <v>89</v>
      </c>
      <c r="AR89" s="20">
        <v>6</v>
      </c>
      <c r="AS89" s="20">
        <v>630</v>
      </c>
      <c r="AT89" s="20">
        <v>17</v>
      </c>
      <c r="AU89" s="155">
        <v>0</v>
      </c>
      <c r="AV89" s="20">
        <v>742</v>
      </c>
      <c r="AW89" s="154"/>
      <c r="AX89" s="20" t="str">
        <f t="shared" si="4"/>
        <v>Aberdeenshire4</v>
      </c>
      <c r="AY89" s="20" t="s">
        <v>31</v>
      </c>
      <c r="AZ89" s="20">
        <v>4</v>
      </c>
      <c r="BA89" s="20">
        <v>112</v>
      </c>
      <c r="BB89" s="20">
        <v>0</v>
      </c>
      <c r="BC89" s="20">
        <v>1364</v>
      </c>
      <c r="BD89" s="20">
        <v>103</v>
      </c>
      <c r="BE89" s="20">
        <v>0</v>
      </c>
      <c r="BF89" s="155">
        <v>1582</v>
      </c>
      <c r="BP89" s="153"/>
      <c r="BZ89" s="153"/>
    </row>
    <row r="90" spans="10:78" x14ac:dyDescent="0.15">
      <c r="J90" s="20" t="str">
        <f t="shared" si="0"/>
        <v>18-64Health Care</v>
      </c>
      <c r="K90" s="20" t="s">
        <v>40</v>
      </c>
      <c r="L90" s="20" t="s">
        <v>43</v>
      </c>
      <c r="M90" s="20">
        <v>109</v>
      </c>
      <c r="N90" s="20">
        <v>610</v>
      </c>
      <c r="O90" s="20">
        <v>438</v>
      </c>
      <c r="P90" s="155">
        <v>6</v>
      </c>
      <c r="Q90" s="155">
        <v>0</v>
      </c>
      <c r="R90" s="20">
        <v>1163</v>
      </c>
      <c r="T90" s="20" t="str">
        <f t="shared" si="1"/>
        <v>18-64Not Known</v>
      </c>
      <c r="U90" s="20" t="s">
        <v>40</v>
      </c>
      <c r="V90" s="20" t="s">
        <v>51</v>
      </c>
      <c r="W90" s="20">
        <v>1329</v>
      </c>
      <c r="X90" s="20">
        <v>408</v>
      </c>
      <c r="Y90" s="20">
        <v>2522</v>
      </c>
      <c r="Z90" s="155">
        <v>319</v>
      </c>
      <c r="AA90" s="20">
        <v>0</v>
      </c>
      <c r="AB90" s="20">
        <v>4578</v>
      </c>
      <c r="AD90" s="20" t="str">
        <f t="shared" si="2"/>
        <v>AngusAll</v>
      </c>
      <c r="AE90" s="20" t="s">
        <v>30</v>
      </c>
      <c r="AF90" s="20" t="s">
        <v>34</v>
      </c>
      <c r="AG90" s="20">
        <v>43</v>
      </c>
      <c r="AH90" s="20">
        <v>133</v>
      </c>
      <c r="AI90" s="20">
        <v>836</v>
      </c>
      <c r="AJ90" s="20">
        <v>39</v>
      </c>
      <c r="AK90" s="155">
        <v>0</v>
      </c>
      <c r="AL90" s="155">
        <v>1051</v>
      </c>
      <c r="AN90" s="20" t="str">
        <f t="shared" si="3"/>
        <v>Argyll &amp; ButeAll</v>
      </c>
      <c r="AO90" s="20" t="s">
        <v>29</v>
      </c>
      <c r="AP90" s="20" t="s">
        <v>34</v>
      </c>
      <c r="AQ90" s="20">
        <v>150</v>
      </c>
      <c r="AR90" s="20">
        <v>11</v>
      </c>
      <c r="AS90" s="20">
        <v>993</v>
      </c>
      <c r="AT90" s="20">
        <v>26</v>
      </c>
      <c r="AU90" s="155">
        <v>0</v>
      </c>
      <c r="AV90" s="20">
        <v>1180</v>
      </c>
      <c r="AW90" s="154"/>
      <c r="AX90" s="20" t="str">
        <f t="shared" si="4"/>
        <v>Aberdeenshire5</v>
      </c>
      <c r="AY90" s="20" t="s">
        <v>31</v>
      </c>
      <c r="AZ90" s="20">
        <v>5</v>
      </c>
      <c r="BA90" s="20">
        <v>80</v>
      </c>
      <c r="BB90" s="20">
        <v>0</v>
      </c>
      <c r="BC90" s="20">
        <v>1020</v>
      </c>
      <c r="BD90" s="20">
        <v>104</v>
      </c>
      <c r="BE90" s="20">
        <v>0</v>
      </c>
      <c r="BF90" s="155">
        <v>1208</v>
      </c>
      <c r="BP90" s="153"/>
      <c r="BZ90" s="153"/>
    </row>
    <row r="91" spans="10:78" x14ac:dyDescent="0.15">
      <c r="J91" s="20" t="str">
        <f t="shared" si="0"/>
        <v>18-64Domestic Care</v>
      </c>
      <c r="K91" s="20" t="s">
        <v>40</v>
      </c>
      <c r="L91" s="20" t="s">
        <v>44</v>
      </c>
      <c r="M91" s="20">
        <v>249</v>
      </c>
      <c r="N91" s="20">
        <v>624</v>
      </c>
      <c r="O91" s="20">
        <v>1020</v>
      </c>
      <c r="P91" s="155">
        <v>176</v>
      </c>
      <c r="Q91" s="155">
        <v>0</v>
      </c>
      <c r="R91" s="20">
        <v>2069</v>
      </c>
      <c r="T91" s="20" t="str">
        <f t="shared" si="1"/>
        <v>65+Personal Assistant</v>
      </c>
      <c r="U91" s="20" t="s">
        <v>41</v>
      </c>
      <c r="V91" s="20" t="s">
        <v>68</v>
      </c>
      <c r="W91" s="20">
        <v>634</v>
      </c>
      <c r="X91" s="20">
        <v>51</v>
      </c>
      <c r="Y91" s="20">
        <v>41</v>
      </c>
      <c r="Z91" s="155">
        <v>297</v>
      </c>
      <c r="AA91" s="20">
        <v>0</v>
      </c>
      <c r="AB91" s="20">
        <v>1023</v>
      </c>
      <c r="AD91" s="20" t="str">
        <f t="shared" si="2"/>
        <v>Argyll &amp; Bute&lt;18</v>
      </c>
      <c r="AE91" s="20" t="s">
        <v>29</v>
      </c>
      <c r="AF91" s="20" t="s">
        <v>39</v>
      </c>
      <c r="AG91" s="20">
        <v>11</v>
      </c>
      <c r="AH91" s="20">
        <v>0</v>
      </c>
      <c r="AI91" s="20">
        <v>11</v>
      </c>
      <c r="AJ91" s="20">
        <v>0</v>
      </c>
      <c r="AK91" s="155">
        <v>0</v>
      </c>
      <c r="AL91" s="155">
        <v>22</v>
      </c>
      <c r="AN91" s="20" t="str">
        <f t="shared" si="3"/>
        <v>ClackmannanshireMale</v>
      </c>
      <c r="AO91" s="20" t="s">
        <v>28</v>
      </c>
      <c r="AP91" s="20" t="s">
        <v>52</v>
      </c>
      <c r="AQ91" s="20">
        <v>18</v>
      </c>
      <c r="AR91" s="20">
        <v>0</v>
      </c>
      <c r="AS91" s="20">
        <v>613</v>
      </c>
      <c r="AT91" s="20">
        <v>14</v>
      </c>
      <c r="AU91" s="155">
        <v>0</v>
      </c>
      <c r="AV91" s="20">
        <v>647</v>
      </c>
      <c r="AW91" s="154"/>
      <c r="AX91" s="20" t="str">
        <f t="shared" si="4"/>
        <v>AberdeenshireAll</v>
      </c>
      <c r="AY91" s="20" t="s">
        <v>31</v>
      </c>
      <c r="AZ91" s="20" t="s">
        <v>34</v>
      </c>
      <c r="BA91" s="20">
        <v>275</v>
      </c>
      <c r="BB91" s="20">
        <v>15</v>
      </c>
      <c r="BC91" s="20">
        <v>3886</v>
      </c>
      <c r="BD91" s="20">
        <v>297</v>
      </c>
      <c r="BE91" s="20">
        <v>0</v>
      </c>
      <c r="BF91" s="155">
        <v>4473</v>
      </c>
      <c r="BP91" s="153"/>
      <c r="BZ91" s="153"/>
    </row>
    <row r="92" spans="10:78" x14ac:dyDescent="0.15">
      <c r="J92" s="20" t="str">
        <f t="shared" si="0"/>
        <v>18-64Housing Support</v>
      </c>
      <c r="K92" s="20" t="s">
        <v>40</v>
      </c>
      <c r="L92" s="20" t="s">
        <v>45</v>
      </c>
      <c r="M92" s="20">
        <v>210</v>
      </c>
      <c r="N92" s="20">
        <v>638</v>
      </c>
      <c r="O92" s="20">
        <v>1934</v>
      </c>
      <c r="P92" s="155">
        <v>229</v>
      </c>
      <c r="Q92" s="155">
        <v>0</v>
      </c>
      <c r="R92" s="20">
        <v>3011</v>
      </c>
      <c r="T92" s="20" t="str">
        <f t="shared" si="1"/>
        <v>65+Local Authority</v>
      </c>
      <c r="U92" s="20" t="s">
        <v>41</v>
      </c>
      <c r="V92" s="20" t="s">
        <v>33</v>
      </c>
      <c r="W92" s="20">
        <v>285</v>
      </c>
      <c r="X92" s="20">
        <v>165</v>
      </c>
      <c r="Y92" s="20">
        <v>32846</v>
      </c>
      <c r="Z92" s="155">
        <v>1239</v>
      </c>
      <c r="AA92" s="20">
        <v>0</v>
      </c>
      <c r="AB92" s="20">
        <v>34535</v>
      </c>
      <c r="AD92" s="20" t="str">
        <f t="shared" si="2"/>
        <v>Argyll &amp; Bute18-64</v>
      </c>
      <c r="AE92" s="20" t="s">
        <v>29</v>
      </c>
      <c r="AF92" s="20" t="s">
        <v>40</v>
      </c>
      <c r="AG92" s="20">
        <v>56</v>
      </c>
      <c r="AH92" s="20">
        <v>0</v>
      </c>
      <c r="AI92" s="20">
        <v>235</v>
      </c>
      <c r="AJ92" s="20">
        <v>12</v>
      </c>
      <c r="AK92" s="155">
        <v>0</v>
      </c>
      <c r="AL92" s="155">
        <v>307</v>
      </c>
      <c r="AN92" s="20" t="str">
        <f t="shared" si="3"/>
        <v>ClackmannanshireFemale</v>
      </c>
      <c r="AO92" s="20" t="s">
        <v>28</v>
      </c>
      <c r="AP92" s="20" t="s">
        <v>53</v>
      </c>
      <c r="AQ92" s="20">
        <v>11</v>
      </c>
      <c r="AR92" s="20">
        <v>0</v>
      </c>
      <c r="AS92" s="20">
        <v>977</v>
      </c>
      <c r="AT92" s="20">
        <v>21</v>
      </c>
      <c r="AU92" s="155">
        <v>0</v>
      </c>
      <c r="AV92" s="20">
        <v>1009</v>
      </c>
      <c r="AW92" s="154"/>
      <c r="AX92" s="20" t="str">
        <f t="shared" si="4"/>
        <v>Angus1</v>
      </c>
      <c r="AY92" s="20" t="s">
        <v>30</v>
      </c>
      <c r="AZ92" s="20">
        <v>1</v>
      </c>
      <c r="BA92" s="20">
        <v>0</v>
      </c>
      <c r="BB92" s="20">
        <v>9</v>
      </c>
      <c r="BC92" s="20">
        <v>68</v>
      </c>
      <c r="BD92" s="20">
        <v>0</v>
      </c>
      <c r="BE92" s="20">
        <v>0</v>
      </c>
      <c r="BF92" s="155">
        <v>81</v>
      </c>
      <c r="BP92" s="153"/>
      <c r="BZ92" s="153"/>
    </row>
    <row r="93" spans="10:78" x14ac:dyDescent="0.15">
      <c r="J93" s="20" t="str">
        <f t="shared" si="0"/>
        <v>18-64Social, Education, Recreational</v>
      </c>
      <c r="K93" s="20" t="s">
        <v>40</v>
      </c>
      <c r="L93" s="20" t="s">
        <v>46</v>
      </c>
      <c r="M93" s="20">
        <v>700</v>
      </c>
      <c r="N93" s="20">
        <v>768</v>
      </c>
      <c r="O93" s="20">
        <v>1275</v>
      </c>
      <c r="P93" s="155">
        <v>317</v>
      </c>
      <c r="Q93" s="155">
        <v>0</v>
      </c>
      <c r="R93" s="20">
        <v>3060</v>
      </c>
      <c r="T93" s="20" t="str">
        <f t="shared" si="1"/>
        <v>65+Private</v>
      </c>
      <c r="U93" s="20" t="s">
        <v>41</v>
      </c>
      <c r="V93" s="20" t="s">
        <v>63</v>
      </c>
      <c r="W93" s="20">
        <v>429</v>
      </c>
      <c r="X93" s="20">
        <v>1092</v>
      </c>
      <c r="Y93" s="20">
        <v>9949</v>
      </c>
      <c r="Z93" s="155">
        <v>1018</v>
      </c>
      <c r="AA93" s="20">
        <v>0</v>
      </c>
      <c r="AB93" s="20">
        <v>12488</v>
      </c>
      <c r="AD93" s="20" t="str">
        <f t="shared" si="2"/>
        <v>Argyll &amp; Bute65+</v>
      </c>
      <c r="AE93" s="20" t="s">
        <v>29</v>
      </c>
      <c r="AF93" s="20" t="s">
        <v>41</v>
      </c>
      <c r="AG93" s="20">
        <v>83</v>
      </c>
      <c r="AH93" s="20">
        <v>7</v>
      </c>
      <c r="AI93" s="20">
        <v>747</v>
      </c>
      <c r="AJ93" s="20">
        <v>14</v>
      </c>
      <c r="AK93" s="155">
        <v>0</v>
      </c>
      <c r="AL93" s="155">
        <v>851</v>
      </c>
      <c r="AN93" s="20" t="str">
        <f t="shared" si="3"/>
        <v>ClackmannanshireAll</v>
      </c>
      <c r="AO93" s="20" t="s">
        <v>28</v>
      </c>
      <c r="AP93" s="20" t="s">
        <v>34</v>
      </c>
      <c r="AQ93" s="20">
        <v>29</v>
      </c>
      <c r="AR93" s="20">
        <v>0</v>
      </c>
      <c r="AS93" s="20">
        <v>1590</v>
      </c>
      <c r="AT93" s="20">
        <v>35</v>
      </c>
      <c r="AU93" s="155">
        <v>0</v>
      </c>
      <c r="AV93" s="20">
        <v>1656</v>
      </c>
      <c r="AW93" s="154"/>
      <c r="AX93" s="20" t="str">
        <f t="shared" si="4"/>
        <v>Angus2</v>
      </c>
      <c r="AY93" s="20" t="s">
        <v>30</v>
      </c>
      <c r="AZ93" s="20">
        <v>2</v>
      </c>
      <c r="BA93" s="20">
        <v>6</v>
      </c>
      <c r="BB93" s="20">
        <v>30</v>
      </c>
      <c r="BC93" s="20">
        <v>208</v>
      </c>
      <c r="BD93" s="20">
        <v>0</v>
      </c>
      <c r="BE93" s="20">
        <v>0</v>
      </c>
      <c r="BF93" s="155">
        <v>248</v>
      </c>
      <c r="BP93" s="153"/>
      <c r="BZ93" s="153"/>
    </row>
    <row r="94" spans="10:78" x14ac:dyDescent="0.15">
      <c r="J94" s="20" t="str">
        <f t="shared" si="0"/>
        <v>18-64Equipment and adaptations</v>
      </c>
      <c r="K94" s="20" t="s">
        <v>40</v>
      </c>
      <c r="L94" s="20" t="s">
        <v>47</v>
      </c>
      <c r="M94" s="20">
        <v>111</v>
      </c>
      <c r="N94" s="20">
        <v>262</v>
      </c>
      <c r="O94" s="20">
        <v>2173</v>
      </c>
      <c r="P94" s="155">
        <v>204</v>
      </c>
      <c r="Q94" s="155">
        <v>0</v>
      </c>
      <c r="R94" s="20">
        <v>2750</v>
      </c>
      <c r="T94" s="20" t="str">
        <f t="shared" si="1"/>
        <v>65+Voluntary</v>
      </c>
      <c r="U94" s="20" t="s">
        <v>41</v>
      </c>
      <c r="V94" s="20" t="s">
        <v>64</v>
      </c>
      <c r="W94" s="20">
        <v>94</v>
      </c>
      <c r="X94" s="20">
        <v>34</v>
      </c>
      <c r="Y94" s="20">
        <v>1895</v>
      </c>
      <c r="Z94" s="155">
        <v>195</v>
      </c>
      <c r="AA94" s="20">
        <v>0</v>
      </c>
      <c r="AB94" s="20">
        <v>2218</v>
      </c>
      <c r="AD94" s="20" t="str">
        <f t="shared" si="2"/>
        <v>Argyll &amp; ButeAll</v>
      </c>
      <c r="AE94" s="20" t="s">
        <v>29</v>
      </c>
      <c r="AF94" s="20" t="s">
        <v>34</v>
      </c>
      <c r="AG94" s="20">
        <v>150</v>
      </c>
      <c r="AH94" s="20">
        <v>11</v>
      </c>
      <c r="AI94" s="20">
        <v>993</v>
      </c>
      <c r="AJ94" s="20">
        <v>26</v>
      </c>
      <c r="AK94" s="155">
        <v>0</v>
      </c>
      <c r="AL94" s="155">
        <v>1180</v>
      </c>
      <c r="AN94" s="20" t="str">
        <f t="shared" si="3"/>
        <v>Dumfries &amp; GallowayMale</v>
      </c>
      <c r="AO94" s="20" t="s">
        <v>27</v>
      </c>
      <c r="AP94" s="20" t="s">
        <v>52</v>
      </c>
      <c r="AQ94" s="20">
        <v>123</v>
      </c>
      <c r="AR94" s="20">
        <v>0</v>
      </c>
      <c r="AS94" s="20">
        <v>2306</v>
      </c>
      <c r="AT94" s="20">
        <v>89</v>
      </c>
      <c r="AU94" s="155">
        <v>0</v>
      </c>
      <c r="AV94" s="20">
        <v>2518</v>
      </c>
      <c r="AW94" s="154"/>
      <c r="AX94" s="20" t="str">
        <f t="shared" si="4"/>
        <v>Angus3</v>
      </c>
      <c r="AY94" s="20" t="s">
        <v>30</v>
      </c>
      <c r="AZ94" s="20">
        <v>3</v>
      </c>
      <c r="BA94" s="20">
        <v>17</v>
      </c>
      <c r="BB94" s="20">
        <v>67</v>
      </c>
      <c r="BC94" s="20">
        <v>267</v>
      </c>
      <c r="BD94" s="20">
        <v>22</v>
      </c>
      <c r="BE94" s="20">
        <v>0</v>
      </c>
      <c r="BF94" s="155">
        <v>373</v>
      </c>
      <c r="BP94" s="153"/>
      <c r="BZ94" s="153"/>
    </row>
    <row r="95" spans="10:78" x14ac:dyDescent="0.15">
      <c r="J95" s="20" t="str">
        <f t="shared" si="0"/>
        <v>18-64Respite</v>
      </c>
      <c r="K95" s="20" t="s">
        <v>40</v>
      </c>
      <c r="L95" s="20" t="s">
        <v>48</v>
      </c>
      <c r="M95" s="20">
        <v>493</v>
      </c>
      <c r="N95" s="20">
        <v>147</v>
      </c>
      <c r="O95" s="20">
        <v>765</v>
      </c>
      <c r="P95" s="155">
        <v>287</v>
      </c>
      <c r="Q95" s="155">
        <v>0</v>
      </c>
      <c r="R95" s="20">
        <v>1692</v>
      </c>
      <c r="T95" s="20" t="str">
        <f t="shared" si="1"/>
        <v>65+Other</v>
      </c>
      <c r="U95" s="20" t="s">
        <v>41</v>
      </c>
      <c r="V95" s="20" t="s">
        <v>50</v>
      </c>
      <c r="W95" s="20">
        <v>46</v>
      </c>
      <c r="X95" s="20">
        <v>114</v>
      </c>
      <c r="Y95" s="20">
        <v>1233</v>
      </c>
      <c r="Z95" s="155">
        <v>37</v>
      </c>
      <c r="AA95" s="20">
        <v>0</v>
      </c>
      <c r="AB95" s="20">
        <v>1430</v>
      </c>
      <c r="AD95" s="20" t="str">
        <f t="shared" si="2"/>
        <v>Clackmannanshire&lt;18</v>
      </c>
      <c r="AE95" s="20" t="s">
        <v>28</v>
      </c>
      <c r="AF95" s="20" t="s">
        <v>39</v>
      </c>
      <c r="AG95" s="20">
        <v>6</v>
      </c>
      <c r="AH95" s="20">
        <v>0</v>
      </c>
      <c r="AI95" s="20">
        <v>0</v>
      </c>
      <c r="AJ95" s="20">
        <v>0</v>
      </c>
      <c r="AK95" s="155">
        <v>0</v>
      </c>
      <c r="AL95" s="155">
        <v>8</v>
      </c>
      <c r="AN95" s="20" t="str">
        <f t="shared" si="3"/>
        <v>Dumfries &amp; GallowayFemale</v>
      </c>
      <c r="AO95" s="20" t="s">
        <v>27</v>
      </c>
      <c r="AP95" s="20" t="s">
        <v>53</v>
      </c>
      <c r="AQ95" s="20">
        <v>134</v>
      </c>
      <c r="AR95" s="20">
        <v>0</v>
      </c>
      <c r="AS95" s="20">
        <v>4069</v>
      </c>
      <c r="AT95" s="20">
        <v>122</v>
      </c>
      <c r="AU95" s="155">
        <v>0</v>
      </c>
      <c r="AV95" s="20">
        <v>4325</v>
      </c>
      <c r="AW95" s="154"/>
      <c r="AX95" s="20" t="str">
        <f t="shared" si="4"/>
        <v>Angus4</v>
      </c>
      <c r="AY95" s="20" t="s">
        <v>30</v>
      </c>
      <c r="AZ95" s="20">
        <v>4</v>
      </c>
      <c r="BA95" s="20">
        <v>12</v>
      </c>
      <c r="BB95" s="20">
        <v>19</v>
      </c>
      <c r="BC95" s="20">
        <v>193</v>
      </c>
      <c r="BD95" s="20">
        <v>11</v>
      </c>
      <c r="BE95" s="20">
        <v>0</v>
      </c>
      <c r="BF95" s="155">
        <v>235</v>
      </c>
      <c r="BP95" s="153"/>
      <c r="BZ95" s="153"/>
    </row>
    <row r="96" spans="10:78" x14ac:dyDescent="0.15">
      <c r="J96" s="20" t="str">
        <f t="shared" si="0"/>
        <v>18-64Meals</v>
      </c>
      <c r="K96" s="20" t="s">
        <v>40</v>
      </c>
      <c r="L96" s="20" t="s">
        <v>49</v>
      </c>
      <c r="M96" s="20">
        <v>88</v>
      </c>
      <c r="N96" s="20">
        <v>509</v>
      </c>
      <c r="O96" s="20">
        <v>198</v>
      </c>
      <c r="P96" s="155">
        <v>32</v>
      </c>
      <c r="Q96" s="155">
        <v>0</v>
      </c>
      <c r="R96" s="20">
        <v>827</v>
      </c>
      <c r="T96" s="20" t="str">
        <f t="shared" si="1"/>
        <v>65+Not Known</v>
      </c>
      <c r="U96" s="20" t="s">
        <v>41</v>
      </c>
      <c r="V96" s="20" t="s">
        <v>51</v>
      </c>
      <c r="W96" s="20">
        <v>1026</v>
      </c>
      <c r="X96" s="20">
        <v>399</v>
      </c>
      <c r="Y96" s="20">
        <v>8142</v>
      </c>
      <c r="Z96" s="155">
        <v>505</v>
      </c>
      <c r="AA96" s="20">
        <v>0</v>
      </c>
      <c r="AB96" s="20">
        <v>10072</v>
      </c>
      <c r="AD96" s="20" t="str">
        <f t="shared" si="2"/>
        <v>Clackmannanshire18-64</v>
      </c>
      <c r="AE96" s="20" t="s">
        <v>28</v>
      </c>
      <c r="AF96" s="20" t="s">
        <v>40</v>
      </c>
      <c r="AG96" s="20">
        <v>14</v>
      </c>
      <c r="AH96" s="20">
        <v>0</v>
      </c>
      <c r="AI96" s="20">
        <v>349</v>
      </c>
      <c r="AJ96" s="20">
        <v>16</v>
      </c>
      <c r="AK96" s="155">
        <v>0</v>
      </c>
      <c r="AL96" s="155">
        <v>381</v>
      </c>
      <c r="AN96" s="20" t="str">
        <f t="shared" si="3"/>
        <v>Dumfries &amp; GallowayAll</v>
      </c>
      <c r="AO96" s="20" t="s">
        <v>27</v>
      </c>
      <c r="AP96" s="20" t="s">
        <v>34</v>
      </c>
      <c r="AQ96" s="20">
        <v>257</v>
      </c>
      <c r="AR96" s="20">
        <v>0</v>
      </c>
      <c r="AS96" s="20">
        <v>6375</v>
      </c>
      <c r="AT96" s="20">
        <v>211</v>
      </c>
      <c r="AU96" s="155">
        <v>0</v>
      </c>
      <c r="AV96" s="20">
        <v>6843</v>
      </c>
      <c r="AW96" s="154"/>
      <c r="AX96" s="20" t="str">
        <f t="shared" si="4"/>
        <v>Angus5</v>
      </c>
      <c r="AY96" s="20" t="s">
        <v>30</v>
      </c>
      <c r="AZ96" s="20">
        <v>5</v>
      </c>
      <c r="BA96" s="20">
        <v>5</v>
      </c>
      <c r="BB96" s="20">
        <v>8</v>
      </c>
      <c r="BC96" s="20">
        <v>100</v>
      </c>
      <c r="BD96" s="20">
        <v>0</v>
      </c>
      <c r="BE96" s="20">
        <v>0</v>
      </c>
      <c r="BF96" s="155">
        <v>114</v>
      </c>
      <c r="BP96" s="153"/>
      <c r="BZ96" s="153"/>
    </row>
    <row r="97" spans="10:78" x14ac:dyDescent="0.15">
      <c r="J97" s="20" t="str">
        <f t="shared" si="0"/>
        <v>18-64Other</v>
      </c>
      <c r="K97" s="20" t="s">
        <v>40</v>
      </c>
      <c r="L97" s="20" t="s">
        <v>50</v>
      </c>
      <c r="M97" s="20">
        <v>314</v>
      </c>
      <c r="N97" s="20">
        <v>531</v>
      </c>
      <c r="O97" s="20">
        <v>1509</v>
      </c>
      <c r="P97" s="155">
        <v>189</v>
      </c>
      <c r="Q97" s="155">
        <v>0</v>
      </c>
      <c r="R97" s="20">
        <v>2543</v>
      </c>
      <c r="T97" s="20" t="str">
        <f t="shared" si="1"/>
        <v>AllPersonal Assistant</v>
      </c>
      <c r="U97" s="20" t="s">
        <v>34</v>
      </c>
      <c r="V97" s="20" t="s">
        <v>68</v>
      </c>
      <c r="W97" s="20">
        <v>1842</v>
      </c>
      <c r="X97" s="20">
        <v>83</v>
      </c>
      <c r="Y97" s="20">
        <v>285</v>
      </c>
      <c r="Z97" s="155">
        <v>715</v>
      </c>
      <c r="AA97" s="20">
        <v>0</v>
      </c>
      <c r="AB97" s="20">
        <v>2925</v>
      </c>
      <c r="AD97" s="20" t="str">
        <f t="shared" si="2"/>
        <v>Clackmannanshire65+</v>
      </c>
      <c r="AE97" s="20" t="s">
        <v>28</v>
      </c>
      <c r="AF97" s="20" t="s">
        <v>41</v>
      </c>
      <c r="AG97" s="20">
        <v>9</v>
      </c>
      <c r="AH97" s="20">
        <v>0</v>
      </c>
      <c r="AI97" s="20">
        <v>1239</v>
      </c>
      <c r="AJ97" s="20">
        <v>19</v>
      </c>
      <c r="AK97" s="155">
        <v>0</v>
      </c>
      <c r="AL97" s="155">
        <v>1267</v>
      </c>
      <c r="AN97" s="20" t="str">
        <f t="shared" si="3"/>
        <v>Dundee CityMale</v>
      </c>
      <c r="AO97" s="20" t="s">
        <v>26</v>
      </c>
      <c r="AP97" s="20" t="s">
        <v>52</v>
      </c>
      <c r="AQ97" s="20">
        <v>25</v>
      </c>
      <c r="AR97" s="20">
        <v>10</v>
      </c>
      <c r="AS97" s="20">
        <v>2165</v>
      </c>
      <c r="AT97" s="20">
        <v>0</v>
      </c>
      <c r="AU97" s="155">
        <v>0</v>
      </c>
      <c r="AV97" s="20">
        <v>2200</v>
      </c>
      <c r="AW97" s="154"/>
      <c r="AX97" s="20" t="str">
        <f t="shared" si="4"/>
        <v>AngusAll</v>
      </c>
      <c r="AY97" s="20" t="s">
        <v>30</v>
      </c>
      <c r="AZ97" s="20" t="s">
        <v>34</v>
      </c>
      <c r="BA97" s="20">
        <v>43</v>
      </c>
      <c r="BB97" s="20">
        <v>133</v>
      </c>
      <c r="BC97" s="20">
        <v>836</v>
      </c>
      <c r="BD97" s="20">
        <v>39</v>
      </c>
      <c r="BE97" s="20">
        <v>0</v>
      </c>
      <c r="BF97" s="155">
        <v>1051</v>
      </c>
      <c r="BP97" s="153"/>
      <c r="BZ97" s="153"/>
    </row>
    <row r="98" spans="10:78" x14ac:dyDescent="0.15">
      <c r="J98" s="20" t="str">
        <f t="shared" si="0"/>
        <v>18-64Not Known</v>
      </c>
      <c r="K98" s="20" t="s">
        <v>40</v>
      </c>
      <c r="L98" s="20" t="s">
        <v>51</v>
      </c>
      <c r="M98" s="20">
        <v>789</v>
      </c>
      <c r="N98" s="20">
        <v>1394</v>
      </c>
      <c r="O98" s="20">
        <v>6085</v>
      </c>
      <c r="P98" s="155">
        <v>360</v>
      </c>
      <c r="Q98" s="155">
        <v>0</v>
      </c>
      <c r="R98" s="20">
        <v>8628</v>
      </c>
      <c r="T98" s="20" t="str">
        <f t="shared" si="1"/>
        <v>AllLocal Authority</v>
      </c>
      <c r="U98" s="20" t="s">
        <v>34</v>
      </c>
      <c r="V98" s="20" t="s">
        <v>33</v>
      </c>
      <c r="W98" s="20">
        <v>696</v>
      </c>
      <c r="X98" s="20">
        <v>504</v>
      </c>
      <c r="Y98" s="20">
        <v>41165</v>
      </c>
      <c r="Z98" s="155">
        <v>2112</v>
      </c>
      <c r="AA98" s="20">
        <v>0</v>
      </c>
      <c r="AB98" s="20">
        <v>44477</v>
      </c>
      <c r="AD98" s="20" t="str">
        <f t="shared" si="2"/>
        <v>ClackmannanshireAll</v>
      </c>
      <c r="AE98" s="20" t="s">
        <v>28</v>
      </c>
      <c r="AF98" s="20" t="s">
        <v>34</v>
      </c>
      <c r="AG98" s="20">
        <v>29</v>
      </c>
      <c r="AH98" s="20">
        <v>0</v>
      </c>
      <c r="AI98" s="20">
        <v>1590</v>
      </c>
      <c r="AJ98" s="20">
        <v>35</v>
      </c>
      <c r="AK98" s="155">
        <v>0</v>
      </c>
      <c r="AL98" s="155">
        <v>1656</v>
      </c>
      <c r="AN98" s="20" t="str">
        <f t="shared" si="3"/>
        <v>Dundee CityFemale</v>
      </c>
      <c r="AO98" s="20" t="s">
        <v>26</v>
      </c>
      <c r="AP98" s="20" t="s">
        <v>53</v>
      </c>
      <c r="AQ98" s="20">
        <v>32</v>
      </c>
      <c r="AR98" s="20">
        <v>17</v>
      </c>
      <c r="AS98" s="20">
        <v>3075</v>
      </c>
      <c r="AT98" s="20">
        <v>0</v>
      </c>
      <c r="AU98" s="155">
        <v>0</v>
      </c>
      <c r="AV98" s="20">
        <v>3127</v>
      </c>
      <c r="AW98" s="154"/>
      <c r="AX98" s="20" t="str">
        <f t="shared" si="4"/>
        <v>Argyll &amp; ButeUnknown</v>
      </c>
      <c r="AY98" s="20" t="s">
        <v>29</v>
      </c>
      <c r="AZ98" s="20" t="s">
        <v>107</v>
      </c>
      <c r="BA98" s="20">
        <v>0</v>
      </c>
      <c r="BB98" s="20">
        <v>0</v>
      </c>
      <c r="BC98" s="20">
        <v>5</v>
      </c>
      <c r="BD98" s="20">
        <v>0</v>
      </c>
      <c r="BE98" s="20">
        <v>0</v>
      </c>
      <c r="BF98" s="155">
        <v>6</v>
      </c>
      <c r="BP98" s="153"/>
      <c r="BZ98" s="153"/>
    </row>
    <row r="99" spans="10:78" x14ac:dyDescent="0.15">
      <c r="J99" s="20" t="str">
        <f t="shared" si="0"/>
        <v>65+Personal Care</v>
      </c>
      <c r="K99" s="20" t="s">
        <v>41</v>
      </c>
      <c r="L99" s="20" t="s">
        <v>42</v>
      </c>
      <c r="M99" s="20">
        <v>1168</v>
      </c>
      <c r="N99" s="20">
        <v>515</v>
      </c>
      <c r="O99" s="20">
        <v>19744</v>
      </c>
      <c r="P99" s="155">
        <v>1075</v>
      </c>
      <c r="Q99" s="155">
        <v>0</v>
      </c>
      <c r="R99" s="20">
        <v>22502</v>
      </c>
      <c r="T99" s="20" t="str">
        <f t="shared" si="1"/>
        <v>AllPrivate</v>
      </c>
      <c r="U99" s="20" t="s">
        <v>34</v>
      </c>
      <c r="V99" s="20" t="s">
        <v>63</v>
      </c>
      <c r="W99" s="20">
        <v>1261</v>
      </c>
      <c r="X99" s="20">
        <v>3018</v>
      </c>
      <c r="Y99" s="20">
        <v>13159</v>
      </c>
      <c r="Z99" s="155">
        <v>1707</v>
      </c>
      <c r="AA99" s="20">
        <v>0</v>
      </c>
      <c r="AB99" s="20">
        <v>19145</v>
      </c>
      <c r="AD99" s="20" t="str">
        <f t="shared" si="2"/>
        <v>Dumfries &amp; Galloway&lt;18</v>
      </c>
      <c r="AE99" s="20" t="s">
        <v>27</v>
      </c>
      <c r="AF99" s="20" t="s">
        <v>39</v>
      </c>
      <c r="AG99" s="20">
        <v>46</v>
      </c>
      <c r="AH99" s="20">
        <v>0</v>
      </c>
      <c r="AI99" s="20">
        <v>38</v>
      </c>
      <c r="AJ99" s="20">
        <v>0</v>
      </c>
      <c r="AK99" s="155">
        <v>0</v>
      </c>
      <c r="AL99" s="155">
        <v>87</v>
      </c>
      <c r="AN99" s="20" t="str">
        <f t="shared" si="3"/>
        <v>Dundee CityAll</v>
      </c>
      <c r="AO99" s="20" t="s">
        <v>26</v>
      </c>
      <c r="AP99" s="20" t="s">
        <v>34</v>
      </c>
      <c r="AQ99" s="20">
        <v>57</v>
      </c>
      <c r="AR99" s="20">
        <v>27</v>
      </c>
      <c r="AS99" s="20">
        <v>5240</v>
      </c>
      <c r="AT99" s="20">
        <v>0</v>
      </c>
      <c r="AU99" s="155">
        <v>0</v>
      </c>
      <c r="AV99" s="20">
        <v>5327</v>
      </c>
      <c r="AW99" s="154"/>
      <c r="AX99" s="20" t="str">
        <f t="shared" si="4"/>
        <v>Argyll &amp; Bute1</v>
      </c>
      <c r="AY99" s="20" t="s">
        <v>29</v>
      </c>
      <c r="AZ99" s="20">
        <v>1</v>
      </c>
      <c r="BA99" s="20">
        <v>8</v>
      </c>
      <c r="BB99" s="20">
        <v>0</v>
      </c>
      <c r="BC99" s="20">
        <v>168</v>
      </c>
      <c r="BD99" s="20">
        <v>0</v>
      </c>
      <c r="BE99" s="20">
        <v>0</v>
      </c>
      <c r="BF99" s="155">
        <v>178</v>
      </c>
      <c r="BP99" s="153"/>
      <c r="BZ99" s="153"/>
    </row>
    <row r="100" spans="10:78" x14ac:dyDescent="0.15">
      <c r="J100" s="20" t="str">
        <f t="shared" si="0"/>
        <v>65+Health Care</v>
      </c>
      <c r="K100" s="20" t="s">
        <v>41</v>
      </c>
      <c r="L100" s="20" t="s">
        <v>43</v>
      </c>
      <c r="M100" s="20">
        <v>22</v>
      </c>
      <c r="N100" s="20">
        <v>107</v>
      </c>
      <c r="O100" s="20">
        <v>1121</v>
      </c>
      <c r="P100" s="155">
        <v>0</v>
      </c>
      <c r="Q100" s="155">
        <v>0</v>
      </c>
      <c r="R100" s="20">
        <v>1251</v>
      </c>
      <c r="T100" s="20" t="str">
        <f t="shared" si="1"/>
        <v>AllVoluntary</v>
      </c>
      <c r="U100" s="20" t="s">
        <v>34</v>
      </c>
      <c r="V100" s="20" t="s">
        <v>64</v>
      </c>
      <c r="W100" s="20">
        <v>311</v>
      </c>
      <c r="X100" s="20">
        <v>303</v>
      </c>
      <c r="Y100" s="20">
        <v>3202</v>
      </c>
      <c r="Z100" s="155">
        <v>540</v>
      </c>
      <c r="AA100" s="20">
        <v>0</v>
      </c>
      <c r="AB100" s="20">
        <v>4356</v>
      </c>
      <c r="AD100" s="20" t="str">
        <f t="shared" si="2"/>
        <v>Dumfries &amp; Galloway18-64</v>
      </c>
      <c r="AE100" s="20" t="s">
        <v>27</v>
      </c>
      <c r="AF100" s="20" t="s">
        <v>40</v>
      </c>
      <c r="AG100" s="20">
        <v>130</v>
      </c>
      <c r="AH100" s="20">
        <v>0</v>
      </c>
      <c r="AI100" s="20">
        <v>936</v>
      </c>
      <c r="AJ100" s="20">
        <v>84</v>
      </c>
      <c r="AK100" s="155">
        <v>0</v>
      </c>
      <c r="AL100" s="155">
        <v>1150</v>
      </c>
      <c r="AN100" s="20" t="str">
        <f t="shared" si="3"/>
        <v>East AyrshireMale</v>
      </c>
      <c r="AO100" s="20" t="s">
        <v>25</v>
      </c>
      <c r="AP100" s="20" t="s">
        <v>52</v>
      </c>
      <c r="AQ100" s="20">
        <v>107</v>
      </c>
      <c r="AR100" s="20">
        <v>56</v>
      </c>
      <c r="AS100" s="20">
        <v>209</v>
      </c>
      <c r="AT100" s="20">
        <v>21</v>
      </c>
      <c r="AU100" s="155">
        <v>0</v>
      </c>
      <c r="AV100" s="20">
        <v>393</v>
      </c>
      <c r="AW100" s="154"/>
      <c r="AX100" s="20" t="str">
        <f t="shared" si="4"/>
        <v>Argyll &amp; Bute2</v>
      </c>
      <c r="AY100" s="20" t="s">
        <v>29</v>
      </c>
      <c r="AZ100" s="20">
        <v>2</v>
      </c>
      <c r="BA100" s="20">
        <v>14</v>
      </c>
      <c r="BB100" s="20">
        <v>0</v>
      </c>
      <c r="BC100" s="20">
        <v>224</v>
      </c>
      <c r="BD100" s="20">
        <v>0</v>
      </c>
      <c r="BE100" s="20">
        <v>0</v>
      </c>
      <c r="BF100" s="155">
        <v>243</v>
      </c>
      <c r="BP100" s="153"/>
      <c r="BZ100" s="153"/>
    </row>
    <row r="101" spans="10:78" x14ac:dyDescent="0.15">
      <c r="J101" s="20" t="str">
        <f t="shared" si="0"/>
        <v>65+Domestic Care</v>
      </c>
      <c r="K101" s="20" t="s">
        <v>41</v>
      </c>
      <c r="L101" s="20" t="s">
        <v>44</v>
      </c>
      <c r="M101" s="20">
        <v>105</v>
      </c>
      <c r="N101" s="20">
        <v>239</v>
      </c>
      <c r="O101" s="20">
        <v>1880</v>
      </c>
      <c r="P101" s="155">
        <v>93</v>
      </c>
      <c r="Q101" s="155">
        <v>0</v>
      </c>
      <c r="R101" s="20">
        <v>2317</v>
      </c>
      <c r="T101" s="20" t="str">
        <f t="shared" si="1"/>
        <v>AllOther</v>
      </c>
      <c r="U101" s="20" t="s">
        <v>34</v>
      </c>
      <c r="V101" s="20" t="s">
        <v>50</v>
      </c>
      <c r="W101" s="20">
        <v>127</v>
      </c>
      <c r="X101" s="20">
        <v>180</v>
      </c>
      <c r="Y101" s="20">
        <v>1607</v>
      </c>
      <c r="Z101" s="155">
        <v>112</v>
      </c>
      <c r="AA101" s="20">
        <v>0</v>
      </c>
      <c r="AB101" s="20">
        <v>2026</v>
      </c>
      <c r="AD101" s="20" t="str">
        <f t="shared" si="2"/>
        <v>Dumfries &amp; Galloway65+</v>
      </c>
      <c r="AE101" s="20" t="s">
        <v>27</v>
      </c>
      <c r="AF101" s="20" t="s">
        <v>41</v>
      </c>
      <c r="AG101" s="20">
        <v>81</v>
      </c>
      <c r="AH101" s="20">
        <v>0</v>
      </c>
      <c r="AI101" s="20">
        <v>5401</v>
      </c>
      <c r="AJ101" s="20">
        <v>124</v>
      </c>
      <c r="AK101" s="155">
        <v>0</v>
      </c>
      <c r="AL101" s="155">
        <v>5606</v>
      </c>
      <c r="AN101" s="20" t="str">
        <f t="shared" si="3"/>
        <v>East AyrshireFemale</v>
      </c>
      <c r="AO101" s="20" t="s">
        <v>25</v>
      </c>
      <c r="AP101" s="20" t="s">
        <v>53</v>
      </c>
      <c r="AQ101" s="20">
        <v>105</v>
      </c>
      <c r="AR101" s="20">
        <v>71</v>
      </c>
      <c r="AS101" s="20">
        <v>348</v>
      </c>
      <c r="AT101" s="20">
        <v>27</v>
      </c>
      <c r="AU101" s="155">
        <v>0</v>
      </c>
      <c r="AV101" s="20">
        <v>551</v>
      </c>
      <c r="AW101" s="154"/>
      <c r="AX101" s="20" t="str">
        <f t="shared" si="4"/>
        <v>Argyll &amp; Bute3</v>
      </c>
      <c r="AY101" s="20" t="s">
        <v>29</v>
      </c>
      <c r="AZ101" s="20">
        <v>3</v>
      </c>
      <c r="BA101" s="20">
        <v>79</v>
      </c>
      <c r="BB101" s="20">
        <v>0</v>
      </c>
      <c r="BC101" s="20">
        <v>370</v>
      </c>
      <c r="BD101" s="20">
        <v>17</v>
      </c>
      <c r="BE101" s="20">
        <v>0</v>
      </c>
      <c r="BF101" s="155">
        <v>470</v>
      </c>
      <c r="BP101" s="153"/>
      <c r="BZ101" s="153"/>
    </row>
    <row r="102" spans="10:78" x14ac:dyDescent="0.15">
      <c r="J102" s="20" t="str">
        <f t="shared" si="0"/>
        <v>65+Housing Support</v>
      </c>
      <c r="K102" s="20" t="s">
        <v>41</v>
      </c>
      <c r="L102" s="20" t="s">
        <v>45</v>
      </c>
      <c r="M102" s="20">
        <v>126</v>
      </c>
      <c r="N102" s="20">
        <v>165</v>
      </c>
      <c r="O102" s="20">
        <v>2066</v>
      </c>
      <c r="P102" s="155">
        <v>192</v>
      </c>
      <c r="Q102" s="155">
        <v>0</v>
      </c>
      <c r="R102" s="20">
        <v>2549</v>
      </c>
      <c r="T102" s="20" t="str">
        <f t="shared" si="1"/>
        <v>AllNot Known</v>
      </c>
      <c r="U102" s="20" t="s">
        <v>34</v>
      </c>
      <c r="V102" s="20" t="s">
        <v>51</v>
      </c>
      <c r="W102" s="20">
        <v>2788</v>
      </c>
      <c r="X102" s="20">
        <v>831</v>
      </c>
      <c r="Y102" s="20">
        <v>10694</v>
      </c>
      <c r="Z102" s="155">
        <v>841</v>
      </c>
      <c r="AA102" s="20">
        <v>0</v>
      </c>
      <c r="AB102" s="20">
        <v>15154</v>
      </c>
      <c r="AD102" s="20" t="str">
        <f t="shared" si="2"/>
        <v>Dumfries &amp; GallowayAll</v>
      </c>
      <c r="AE102" s="20" t="s">
        <v>27</v>
      </c>
      <c r="AF102" s="20" t="s">
        <v>34</v>
      </c>
      <c r="AG102" s="20">
        <v>257</v>
      </c>
      <c r="AH102" s="20">
        <v>0</v>
      </c>
      <c r="AI102" s="20">
        <v>6375</v>
      </c>
      <c r="AJ102" s="20">
        <v>211</v>
      </c>
      <c r="AK102" s="155">
        <v>0</v>
      </c>
      <c r="AL102" s="155">
        <v>6843</v>
      </c>
      <c r="AN102" s="20" t="str">
        <f t="shared" si="3"/>
        <v>East AyrshireAll</v>
      </c>
      <c r="AO102" s="20" t="s">
        <v>25</v>
      </c>
      <c r="AP102" s="20" t="s">
        <v>34</v>
      </c>
      <c r="AQ102" s="20">
        <v>212</v>
      </c>
      <c r="AR102" s="20">
        <v>127</v>
      </c>
      <c r="AS102" s="20">
        <v>557</v>
      </c>
      <c r="AT102" s="20">
        <v>48</v>
      </c>
      <c r="AU102" s="155">
        <v>0</v>
      </c>
      <c r="AV102" s="20">
        <v>944</v>
      </c>
      <c r="AW102" s="154"/>
      <c r="AX102" s="20" t="str">
        <f t="shared" si="4"/>
        <v>Argyll &amp; Bute4</v>
      </c>
      <c r="AY102" s="20" t="s">
        <v>29</v>
      </c>
      <c r="AZ102" s="20">
        <v>4</v>
      </c>
      <c r="BA102" s="20">
        <v>40</v>
      </c>
      <c r="BB102" s="20">
        <v>0</v>
      </c>
      <c r="BC102" s="20">
        <v>191</v>
      </c>
      <c r="BD102" s="20">
        <v>5</v>
      </c>
      <c r="BE102" s="20">
        <v>0</v>
      </c>
      <c r="BF102" s="155">
        <v>238</v>
      </c>
      <c r="BP102" s="153"/>
      <c r="BZ102" s="153"/>
    </row>
    <row r="103" spans="10:78" x14ac:dyDescent="0.15">
      <c r="J103" s="20" t="str">
        <f t="shared" si="0"/>
        <v>65+Social, Education, Recreational</v>
      </c>
      <c r="K103" s="20" t="s">
        <v>41</v>
      </c>
      <c r="L103" s="20" t="s">
        <v>46</v>
      </c>
      <c r="M103" s="20">
        <v>358</v>
      </c>
      <c r="N103" s="20">
        <v>177</v>
      </c>
      <c r="O103" s="20">
        <v>2139</v>
      </c>
      <c r="P103" s="155">
        <v>293</v>
      </c>
      <c r="Q103" s="155">
        <v>0</v>
      </c>
      <c r="R103" s="20">
        <v>2967</v>
      </c>
      <c r="Z103" s="153"/>
      <c r="AD103" s="20" t="str">
        <f t="shared" si="2"/>
        <v>Dundee City&lt;18</v>
      </c>
      <c r="AE103" s="20" t="s">
        <v>26</v>
      </c>
      <c r="AF103" s="20" t="s">
        <v>39</v>
      </c>
      <c r="AG103" s="20">
        <v>7</v>
      </c>
      <c r="AH103" s="20">
        <v>0</v>
      </c>
      <c r="AI103" s="20">
        <v>120</v>
      </c>
      <c r="AJ103" s="20">
        <v>0</v>
      </c>
      <c r="AK103" s="155">
        <v>0</v>
      </c>
      <c r="AL103" s="155">
        <v>127</v>
      </c>
      <c r="AN103" s="20" t="str">
        <f t="shared" si="3"/>
        <v>East DunbartonshireMale</v>
      </c>
      <c r="AO103" s="20" t="s">
        <v>24</v>
      </c>
      <c r="AP103" s="20" t="s">
        <v>52</v>
      </c>
      <c r="AQ103" s="20">
        <v>70</v>
      </c>
      <c r="AR103" s="20">
        <v>22</v>
      </c>
      <c r="AS103" s="20">
        <v>503</v>
      </c>
      <c r="AT103" s="20">
        <v>51</v>
      </c>
      <c r="AU103" s="155">
        <v>0</v>
      </c>
      <c r="AV103" s="20">
        <v>646</v>
      </c>
      <c r="AW103" s="154"/>
      <c r="AX103" s="20" t="str">
        <f t="shared" si="4"/>
        <v>Argyll &amp; Bute5</v>
      </c>
      <c r="AY103" s="20" t="s">
        <v>29</v>
      </c>
      <c r="AZ103" s="20">
        <v>5</v>
      </c>
      <c r="BA103" s="20">
        <v>8</v>
      </c>
      <c r="BB103" s="20">
        <v>0</v>
      </c>
      <c r="BC103" s="20">
        <v>35</v>
      </c>
      <c r="BD103" s="20">
        <v>0</v>
      </c>
      <c r="BE103" s="20">
        <v>0</v>
      </c>
      <c r="BF103" s="155">
        <v>45</v>
      </c>
      <c r="BP103" s="153"/>
      <c r="BZ103" s="153"/>
    </row>
    <row r="104" spans="10:78" x14ac:dyDescent="0.15">
      <c r="J104" s="20" t="str">
        <f t="shared" si="0"/>
        <v>65+Equipment and adaptations</v>
      </c>
      <c r="K104" s="20" t="s">
        <v>41</v>
      </c>
      <c r="L104" s="20" t="s">
        <v>47</v>
      </c>
      <c r="M104" s="20">
        <v>76</v>
      </c>
      <c r="N104" s="20">
        <v>90</v>
      </c>
      <c r="O104" s="20">
        <v>12341</v>
      </c>
      <c r="P104" s="155">
        <v>545</v>
      </c>
      <c r="Q104" s="155">
        <v>0</v>
      </c>
      <c r="R104" s="20">
        <v>13052</v>
      </c>
      <c r="Z104" s="153"/>
      <c r="AD104" s="20" t="str">
        <f t="shared" si="2"/>
        <v>Dundee City18-64</v>
      </c>
      <c r="AE104" s="20" t="s">
        <v>26</v>
      </c>
      <c r="AF104" s="20" t="s">
        <v>40</v>
      </c>
      <c r="AG104" s="20">
        <v>29</v>
      </c>
      <c r="AH104" s="20">
        <v>9</v>
      </c>
      <c r="AI104" s="20">
        <v>1537</v>
      </c>
      <c r="AJ104" s="20">
        <v>0</v>
      </c>
      <c r="AK104" s="155">
        <v>0</v>
      </c>
      <c r="AL104" s="155">
        <v>1575</v>
      </c>
      <c r="AN104" s="20" t="str">
        <f t="shared" si="3"/>
        <v>East DunbartonshireFemale</v>
      </c>
      <c r="AO104" s="20" t="s">
        <v>24</v>
      </c>
      <c r="AP104" s="20" t="s">
        <v>53</v>
      </c>
      <c r="AQ104" s="20">
        <v>95</v>
      </c>
      <c r="AR104" s="20">
        <v>54</v>
      </c>
      <c r="AS104" s="20">
        <v>782</v>
      </c>
      <c r="AT104" s="20">
        <v>56</v>
      </c>
      <c r="AU104" s="155">
        <v>0</v>
      </c>
      <c r="AV104" s="20">
        <v>987</v>
      </c>
      <c r="AW104" s="154"/>
      <c r="AX104" s="20" t="str">
        <f t="shared" si="4"/>
        <v>Argyll &amp; ButeAll</v>
      </c>
      <c r="AY104" s="20" t="s">
        <v>29</v>
      </c>
      <c r="AZ104" s="20" t="s">
        <v>34</v>
      </c>
      <c r="BA104" s="20">
        <v>150</v>
      </c>
      <c r="BB104" s="20">
        <v>11</v>
      </c>
      <c r="BC104" s="20">
        <v>993</v>
      </c>
      <c r="BD104" s="20">
        <v>26</v>
      </c>
      <c r="BE104" s="20">
        <v>0</v>
      </c>
      <c r="BF104" s="155">
        <v>1180</v>
      </c>
      <c r="BP104" s="153"/>
      <c r="BZ104" s="153"/>
    </row>
    <row r="105" spans="10:78" x14ac:dyDescent="0.15">
      <c r="J105" s="20" t="str">
        <f t="shared" si="0"/>
        <v>65+Respite</v>
      </c>
      <c r="K105" s="20" t="s">
        <v>41</v>
      </c>
      <c r="L105" s="20" t="s">
        <v>48</v>
      </c>
      <c r="M105" s="20">
        <v>298</v>
      </c>
      <c r="N105" s="20">
        <v>168</v>
      </c>
      <c r="O105" s="20">
        <v>2762</v>
      </c>
      <c r="P105" s="155">
        <v>362</v>
      </c>
      <c r="Q105" s="155">
        <v>0</v>
      </c>
      <c r="R105" s="20">
        <v>3590</v>
      </c>
      <c r="V105" s="20" t="s">
        <v>39</v>
      </c>
      <c r="Z105" s="153"/>
      <c r="AD105" s="20" t="str">
        <f t="shared" si="2"/>
        <v>Dundee City65+</v>
      </c>
      <c r="AE105" s="20" t="s">
        <v>26</v>
      </c>
      <c r="AF105" s="20" t="s">
        <v>41</v>
      </c>
      <c r="AG105" s="20">
        <v>21</v>
      </c>
      <c r="AH105" s="20">
        <v>18</v>
      </c>
      <c r="AI105" s="20">
        <v>3583</v>
      </c>
      <c r="AJ105" s="20">
        <v>0</v>
      </c>
      <c r="AK105" s="155">
        <v>0</v>
      </c>
      <c r="AL105" s="155">
        <v>3625</v>
      </c>
      <c r="AN105" s="20" t="str">
        <f t="shared" si="3"/>
        <v>East DunbartonshireAll</v>
      </c>
      <c r="AO105" s="20" t="s">
        <v>24</v>
      </c>
      <c r="AP105" s="20" t="s">
        <v>34</v>
      </c>
      <c r="AQ105" s="20">
        <v>165</v>
      </c>
      <c r="AR105" s="20">
        <v>76</v>
      </c>
      <c r="AS105" s="20">
        <v>1285</v>
      </c>
      <c r="AT105" s="20">
        <v>107</v>
      </c>
      <c r="AU105" s="155">
        <v>0</v>
      </c>
      <c r="AV105" s="20">
        <v>1633</v>
      </c>
      <c r="AW105" s="154"/>
      <c r="AX105" s="20" t="str">
        <f t="shared" si="4"/>
        <v>ClackmannanshireUnknown</v>
      </c>
      <c r="AY105" s="20" t="s">
        <v>28</v>
      </c>
      <c r="AZ105" s="20" t="s">
        <v>107</v>
      </c>
      <c r="BA105" s="20">
        <v>0</v>
      </c>
      <c r="BB105" s="20">
        <v>0</v>
      </c>
      <c r="BC105" s="20">
        <v>7</v>
      </c>
      <c r="BD105" s="20">
        <v>0</v>
      </c>
      <c r="BE105" s="20">
        <v>0</v>
      </c>
      <c r="BF105" s="155">
        <v>7</v>
      </c>
      <c r="BP105" s="153"/>
      <c r="BZ105" s="153"/>
    </row>
    <row r="106" spans="10:78" x14ac:dyDescent="0.15">
      <c r="J106" s="20" t="str">
        <f t="shared" si="0"/>
        <v>65+Meals</v>
      </c>
      <c r="K106" s="20" t="s">
        <v>41</v>
      </c>
      <c r="L106" s="20" t="s">
        <v>49</v>
      </c>
      <c r="M106" s="20">
        <v>24</v>
      </c>
      <c r="N106" s="20">
        <v>118</v>
      </c>
      <c r="O106" s="20">
        <v>1911</v>
      </c>
      <c r="P106" s="155">
        <v>76</v>
      </c>
      <c r="Q106" s="155">
        <v>0</v>
      </c>
      <c r="R106" s="20">
        <v>2129</v>
      </c>
      <c r="V106" s="20" t="s">
        <v>40</v>
      </c>
      <c r="Z106" s="153"/>
      <c r="AD106" s="20" t="str">
        <f t="shared" si="2"/>
        <v>Dundee CityAll</v>
      </c>
      <c r="AE106" s="20" t="s">
        <v>26</v>
      </c>
      <c r="AF106" s="20" t="s">
        <v>34</v>
      </c>
      <c r="AG106" s="20">
        <v>57</v>
      </c>
      <c r="AH106" s="20">
        <v>27</v>
      </c>
      <c r="AI106" s="20">
        <v>5240</v>
      </c>
      <c r="AJ106" s="20">
        <v>0</v>
      </c>
      <c r="AK106" s="155">
        <v>0</v>
      </c>
      <c r="AL106" s="155">
        <v>5327</v>
      </c>
      <c r="AN106" s="20" t="str">
        <f t="shared" si="3"/>
        <v>East LothianMale</v>
      </c>
      <c r="AO106" s="20" t="s">
        <v>23</v>
      </c>
      <c r="AP106" s="20" t="s">
        <v>52</v>
      </c>
      <c r="AQ106" s="20">
        <v>24</v>
      </c>
      <c r="AR106" s="20">
        <v>5</v>
      </c>
      <c r="AS106" s="20">
        <v>367</v>
      </c>
      <c r="AT106" s="20">
        <v>52</v>
      </c>
      <c r="AU106" s="155">
        <v>0</v>
      </c>
      <c r="AV106" s="20">
        <v>448</v>
      </c>
      <c r="AW106" s="154"/>
      <c r="AX106" s="20" t="str">
        <f t="shared" si="4"/>
        <v>Clackmannanshire1</v>
      </c>
      <c r="AY106" s="20" t="s">
        <v>28</v>
      </c>
      <c r="AZ106" s="20">
        <v>1</v>
      </c>
      <c r="BA106" s="20">
        <v>5</v>
      </c>
      <c r="BB106" s="20">
        <v>0</v>
      </c>
      <c r="BC106" s="20">
        <v>495</v>
      </c>
      <c r="BD106" s="20">
        <v>9</v>
      </c>
      <c r="BE106" s="20">
        <v>0</v>
      </c>
      <c r="BF106" s="155">
        <v>511</v>
      </c>
      <c r="BP106" s="153"/>
      <c r="BZ106" s="153"/>
    </row>
    <row r="107" spans="10:78" x14ac:dyDescent="0.15">
      <c r="J107" s="20" t="str">
        <f t="shared" si="0"/>
        <v>65+Other</v>
      </c>
      <c r="K107" s="20" t="s">
        <v>41</v>
      </c>
      <c r="L107" s="20" t="s">
        <v>50</v>
      </c>
      <c r="M107" s="20">
        <v>181</v>
      </c>
      <c r="N107" s="20">
        <v>463</v>
      </c>
      <c r="O107" s="20">
        <v>5558</v>
      </c>
      <c r="P107" s="155">
        <v>202</v>
      </c>
      <c r="Q107" s="155">
        <v>0</v>
      </c>
      <c r="R107" s="20">
        <v>6404</v>
      </c>
      <c r="V107" s="20" t="s">
        <v>41</v>
      </c>
      <c r="Z107" s="153"/>
      <c r="AD107" s="20" t="str">
        <f t="shared" si="2"/>
        <v>East Ayrshire&lt;18</v>
      </c>
      <c r="AE107" s="20" t="s">
        <v>25</v>
      </c>
      <c r="AF107" s="20" t="s">
        <v>39</v>
      </c>
      <c r="AG107" s="20">
        <v>44</v>
      </c>
      <c r="AH107" s="20">
        <v>17</v>
      </c>
      <c r="AI107" s="20">
        <v>0</v>
      </c>
      <c r="AJ107" s="20">
        <v>6</v>
      </c>
      <c r="AK107" s="155">
        <v>0</v>
      </c>
      <c r="AL107" s="155">
        <v>67</v>
      </c>
      <c r="AN107" s="20" t="str">
        <f t="shared" si="3"/>
        <v>East LothianFemale</v>
      </c>
      <c r="AO107" s="20" t="s">
        <v>23</v>
      </c>
      <c r="AP107" s="20" t="s">
        <v>53</v>
      </c>
      <c r="AQ107" s="20">
        <v>26</v>
      </c>
      <c r="AR107" s="20">
        <v>21</v>
      </c>
      <c r="AS107" s="20">
        <v>386</v>
      </c>
      <c r="AT107" s="20">
        <v>36</v>
      </c>
      <c r="AU107" s="155">
        <v>0</v>
      </c>
      <c r="AV107" s="20">
        <v>469</v>
      </c>
      <c r="AW107" s="154"/>
      <c r="AX107" s="20" t="str">
        <f t="shared" si="4"/>
        <v>Clackmannanshire2</v>
      </c>
      <c r="AY107" s="20" t="s">
        <v>28</v>
      </c>
      <c r="AZ107" s="20">
        <v>2</v>
      </c>
      <c r="BA107" s="20">
        <v>5</v>
      </c>
      <c r="BB107" s="20">
        <v>0</v>
      </c>
      <c r="BC107" s="20">
        <v>407</v>
      </c>
      <c r="BD107" s="20">
        <v>7</v>
      </c>
      <c r="BE107" s="20">
        <v>0</v>
      </c>
      <c r="BF107" s="155">
        <v>419</v>
      </c>
      <c r="BP107" s="153"/>
      <c r="BZ107" s="153"/>
    </row>
    <row r="108" spans="10:78" x14ac:dyDescent="0.15">
      <c r="J108" s="20" t="str">
        <f t="shared" si="0"/>
        <v>65+Not Known</v>
      </c>
      <c r="K108" s="20" t="s">
        <v>41</v>
      </c>
      <c r="L108" s="20" t="s">
        <v>51</v>
      </c>
      <c r="M108" s="20">
        <v>496</v>
      </c>
      <c r="N108" s="20">
        <v>509</v>
      </c>
      <c r="O108" s="20">
        <v>14711</v>
      </c>
      <c r="P108" s="155">
        <v>467</v>
      </c>
      <c r="Q108" s="155">
        <v>0</v>
      </c>
      <c r="R108" s="20">
        <v>16183</v>
      </c>
      <c r="V108" s="20" t="s">
        <v>34</v>
      </c>
      <c r="Z108" s="153"/>
      <c r="AD108" s="20" t="str">
        <f t="shared" si="2"/>
        <v>East Ayrshire18-64</v>
      </c>
      <c r="AE108" s="20" t="s">
        <v>25</v>
      </c>
      <c r="AF108" s="20" t="s">
        <v>40</v>
      </c>
      <c r="AG108" s="20">
        <v>113</v>
      </c>
      <c r="AH108" s="20">
        <v>61</v>
      </c>
      <c r="AI108" s="20">
        <v>93</v>
      </c>
      <c r="AJ108" s="20">
        <v>22</v>
      </c>
      <c r="AK108" s="155">
        <v>0</v>
      </c>
      <c r="AL108" s="155">
        <v>289</v>
      </c>
      <c r="AN108" s="20" t="str">
        <f t="shared" si="3"/>
        <v>East LothianAll</v>
      </c>
      <c r="AO108" s="20" t="s">
        <v>23</v>
      </c>
      <c r="AP108" s="20" t="s">
        <v>34</v>
      </c>
      <c r="AQ108" s="20">
        <v>50</v>
      </c>
      <c r="AR108" s="20">
        <v>26</v>
      </c>
      <c r="AS108" s="20">
        <v>753</v>
      </c>
      <c r="AT108" s="20">
        <v>88</v>
      </c>
      <c r="AU108" s="155">
        <v>0</v>
      </c>
      <c r="AV108" s="20">
        <v>917</v>
      </c>
      <c r="AX108" s="20" t="str">
        <f t="shared" si="4"/>
        <v>Clackmannanshire3</v>
      </c>
      <c r="AY108" s="20" t="s">
        <v>28</v>
      </c>
      <c r="AZ108" s="20">
        <v>3</v>
      </c>
      <c r="BA108" s="20">
        <v>10</v>
      </c>
      <c r="BB108" s="20">
        <v>0</v>
      </c>
      <c r="BC108" s="20">
        <v>331</v>
      </c>
      <c r="BD108" s="20">
        <v>10</v>
      </c>
      <c r="BE108" s="20">
        <v>0</v>
      </c>
      <c r="BF108" s="155">
        <v>351</v>
      </c>
      <c r="BP108" s="153"/>
      <c r="BZ108" s="153"/>
    </row>
    <row r="109" spans="10:78" x14ac:dyDescent="0.15">
      <c r="J109" s="20" t="str">
        <f t="shared" si="0"/>
        <v>AllPersonal Care</v>
      </c>
      <c r="K109" s="20" t="s">
        <v>34</v>
      </c>
      <c r="L109" s="20" t="s">
        <v>42</v>
      </c>
      <c r="M109" s="20">
        <v>2397</v>
      </c>
      <c r="N109" s="20">
        <v>1280</v>
      </c>
      <c r="O109" s="20">
        <v>22790</v>
      </c>
      <c r="P109" s="155">
        <v>1593</v>
      </c>
      <c r="Q109" s="155">
        <v>0</v>
      </c>
      <c r="R109" s="20">
        <v>28060</v>
      </c>
      <c r="Z109" s="153"/>
      <c r="AD109" s="20" t="str">
        <f t="shared" si="2"/>
        <v>East Ayrshire65+</v>
      </c>
      <c r="AE109" s="20" t="s">
        <v>25</v>
      </c>
      <c r="AF109" s="20" t="s">
        <v>41</v>
      </c>
      <c r="AG109" s="20">
        <v>55</v>
      </c>
      <c r="AH109" s="20">
        <v>49</v>
      </c>
      <c r="AI109" s="20">
        <v>464</v>
      </c>
      <c r="AJ109" s="20">
        <v>20</v>
      </c>
      <c r="AK109" s="155">
        <v>0</v>
      </c>
      <c r="AL109" s="155">
        <v>588</v>
      </c>
      <c r="AN109" s="20" t="str">
        <f t="shared" si="3"/>
        <v>East RenfrewshireMale</v>
      </c>
      <c r="AO109" s="20" t="s">
        <v>22</v>
      </c>
      <c r="AP109" s="20" t="s">
        <v>52</v>
      </c>
      <c r="AQ109" s="20">
        <v>42</v>
      </c>
      <c r="AR109" s="20">
        <v>58</v>
      </c>
      <c r="AS109" s="20">
        <v>205</v>
      </c>
      <c r="AT109" s="20">
        <v>34</v>
      </c>
      <c r="AU109" s="155">
        <v>0</v>
      </c>
      <c r="AV109" s="20">
        <v>339</v>
      </c>
      <c r="AX109" s="20" t="str">
        <f t="shared" si="4"/>
        <v>Clackmannanshire4</v>
      </c>
      <c r="AY109" s="20" t="s">
        <v>28</v>
      </c>
      <c r="AZ109" s="20">
        <v>4</v>
      </c>
      <c r="BA109" s="20">
        <v>0</v>
      </c>
      <c r="BB109" s="20">
        <v>0</v>
      </c>
      <c r="BC109" s="20">
        <v>211</v>
      </c>
      <c r="BD109" s="20">
        <v>6</v>
      </c>
      <c r="BE109" s="20">
        <v>0</v>
      </c>
      <c r="BF109" s="155">
        <v>220</v>
      </c>
      <c r="BP109" s="153"/>
      <c r="BZ109" s="153"/>
    </row>
    <row r="110" spans="10:78" x14ac:dyDescent="0.15">
      <c r="J110" s="20" t="str">
        <f t="shared" si="0"/>
        <v>AllHealth Care</v>
      </c>
      <c r="K110" s="20" t="s">
        <v>34</v>
      </c>
      <c r="L110" s="20" t="s">
        <v>43</v>
      </c>
      <c r="M110" s="20">
        <v>162</v>
      </c>
      <c r="N110" s="20">
        <v>739</v>
      </c>
      <c r="O110" s="20">
        <v>1559</v>
      </c>
      <c r="P110" s="155">
        <v>12</v>
      </c>
      <c r="Q110" s="155">
        <v>0</v>
      </c>
      <c r="R110" s="20">
        <v>2472</v>
      </c>
      <c r="Z110" s="153"/>
      <c r="AD110" s="20" t="str">
        <f t="shared" si="2"/>
        <v>East AyrshireAll</v>
      </c>
      <c r="AE110" s="20" t="s">
        <v>25</v>
      </c>
      <c r="AF110" s="20" t="s">
        <v>34</v>
      </c>
      <c r="AG110" s="20">
        <v>212</v>
      </c>
      <c r="AH110" s="20">
        <v>127</v>
      </c>
      <c r="AI110" s="20">
        <v>557</v>
      </c>
      <c r="AJ110" s="20">
        <v>48</v>
      </c>
      <c r="AK110" s="155">
        <v>0</v>
      </c>
      <c r="AL110" s="155">
        <v>944</v>
      </c>
      <c r="AN110" s="20" t="str">
        <f t="shared" si="3"/>
        <v>East RenfrewshireFemale</v>
      </c>
      <c r="AO110" s="20" t="s">
        <v>22</v>
      </c>
      <c r="AP110" s="20" t="s">
        <v>53</v>
      </c>
      <c r="AQ110" s="20">
        <v>88</v>
      </c>
      <c r="AR110" s="20">
        <v>95</v>
      </c>
      <c r="AS110" s="20">
        <v>170</v>
      </c>
      <c r="AT110" s="20">
        <v>35</v>
      </c>
      <c r="AU110" s="155">
        <v>0</v>
      </c>
      <c r="AV110" s="20">
        <v>388</v>
      </c>
      <c r="AX110" s="20" t="str">
        <f t="shared" si="4"/>
        <v>Clackmannanshire5</v>
      </c>
      <c r="AY110" s="20" t="s">
        <v>28</v>
      </c>
      <c r="AZ110" s="20">
        <v>5</v>
      </c>
      <c r="BA110" s="20">
        <v>6</v>
      </c>
      <c r="BB110" s="20">
        <v>0</v>
      </c>
      <c r="BC110" s="20">
        <v>139</v>
      </c>
      <c r="BD110" s="20">
        <v>0</v>
      </c>
      <c r="BE110" s="20">
        <v>0</v>
      </c>
      <c r="BF110" s="155">
        <v>148</v>
      </c>
      <c r="BP110" s="153"/>
      <c r="BZ110" s="153"/>
    </row>
    <row r="111" spans="10:78" x14ac:dyDescent="0.15">
      <c r="J111" s="20" t="str">
        <f t="shared" si="0"/>
        <v>AllDomestic Care</v>
      </c>
      <c r="K111" s="20" t="s">
        <v>34</v>
      </c>
      <c r="L111" s="20" t="s">
        <v>44</v>
      </c>
      <c r="M111" s="20">
        <v>374</v>
      </c>
      <c r="N111" s="20">
        <v>876</v>
      </c>
      <c r="O111" s="20">
        <v>2911</v>
      </c>
      <c r="P111" s="155">
        <v>272</v>
      </c>
      <c r="Q111" s="155">
        <v>0</v>
      </c>
      <c r="R111" s="20">
        <v>4433</v>
      </c>
      <c r="Z111" s="153"/>
      <c r="AD111" s="20" t="str">
        <f t="shared" si="2"/>
        <v>East Dunbartonshire&lt;18</v>
      </c>
      <c r="AE111" s="20" t="s">
        <v>24</v>
      </c>
      <c r="AF111" s="20" t="s">
        <v>39</v>
      </c>
      <c r="AG111" s="20">
        <v>40</v>
      </c>
      <c r="AH111" s="20">
        <v>0</v>
      </c>
      <c r="AI111" s="20">
        <v>16</v>
      </c>
      <c r="AJ111" s="20">
        <v>8</v>
      </c>
      <c r="AK111" s="155">
        <v>0</v>
      </c>
      <c r="AL111" s="155">
        <v>64</v>
      </c>
      <c r="AN111" s="20" t="str">
        <f t="shared" si="3"/>
        <v>East RenfrewshireAll</v>
      </c>
      <c r="AO111" s="20" t="s">
        <v>22</v>
      </c>
      <c r="AP111" s="20" t="s">
        <v>34</v>
      </c>
      <c r="AQ111" s="20">
        <v>130</v>
      </c>
      <c r="AR111" s="20">
        <v>153</v>
      </c>
      <c r="AS111" s="20">
        <v>375</v>
      </c>
      <c r="AT111" s="20">
        <v>69</v>
      </c>
      <c r="AU111" s="155">
        <v>0</v>
      </c>
      <c r="AV111" s="20">
        <v>727</v>
      </c>
      <c r="AX111" s="20" t="str">
        <f t="shared" si="4"/>
        <v>ClackmannanshireAll</v>
      </c>
      <c r="AY111" s="20" t="s">
        <v>28</v>
      </c>
      <c r="AZ111" s="20" t="s">
        <v>34</v>
      </c>
      <c r="BA111" s="20">
        <v>29</v>
      </c>
      <c r="BB111" s="20">
        <v>0</v>
      </c>
      <c r="BC111" s="20">
        <v>1590</v>
      </c>
      <c r="BD111" s="20">
        <v>35</v>
      </c>
      <c r="BE111" s="20">
        <v>0</v>
      </c>
      <c r="BF111" s="155">
        <v>1656</v>
      </c>
      <c r="BP111" s="153"/>
      <c r="BZ111" s="153"/>
    </row>
    <row r="112" spans="10:78" x14ac:dyDescent="0.15">
      <c r="J112" s="20" t="str">
        <f t="shared" si="0"/>
        <v>AllHousing Support</v>
      </c>
      <c r="K112" s="20" t="s">
        <v>34</v>
      </c>
      <c r="L112" s="20" t="s">
        <v>45</v>
      </c>
      <c r="M112" s="20">
        <v>360</v>
      </c>
      <c r="N112" s="20">
        <v>813</v>
      </c>
      <c r="O112" s="20">
        <v>4012</v>
      </c>
      <c r="P112" s="155">
        <v>422</v>
      </c>
      <c r="Q112" s="155">
        <v>0</v>
      </c>
      <c r="R112" s="20">
        <v>5607</v>
      </c>
      <c r="Z112" s="153"/>
      <c r="AD112" s="20" t="str">
        <f t="shared" si="2"/>
        <v>East Dunbartonshire18-64</v>
      </c>
      <c r="AE112" s="20" t="s">
        <v>24</v>
      </c>
      <c r="AF112" s="20" t="s">
        <v>40</v>
      </c>
      <c r="AG112" s="20">
        <v>48</v>
      </c>
      <c r="AH112" s="20">
        <v>13</v>
      </c>
      <c r="AI112" s="20">
        <v>159</v>
      </c>
      <c r="AJ112" s="20">
        <v>17</v>
      </c>
      <c r="AK112" s="155">
        <v>0</v>
      </c>
      <c r="AL112" s="155">
        <v>237</v>
      </c>
      <c r="AN112" s="20" t="str">
        <f t="shared" si="3"/>
        <v>Edinburgh, City ofMale</v>
      </c>
      <c r="AO112" s="20" t="s">
        <v>21</v>
      </c>
      <c r="AP112" s="20" t="s">
        <v>52</v>
      </c>
      <c r="AQ112" s="20">
        <v>494</v>
      </c>
      <c r="AR112" s="20">
        <v>73</v>
      </c>
      <c r="AS112" s="20">
        <v>1261</v>
      </c>
      <c r="AT112" s="20">
        <v>141</v>
      </c>
      <c r="AU112" s="155">
        <v>0</v>
      </c>
      <c r="AV112" s="20">
        <v>1969</v>
      </c>
      <c r="AX112" s="20" t="str">
        <f t="shared" si="4"/>
        <v>Dumfries &amp; GallowayUnknown</v>
      </c>
      <c r="AY112" s="20" t="s">
        <v>27</v>
      </c>
      <c r="AZ112" s="20" t="s">
        <v>107</v>
      </c>
      <c r="BA112" s="20">
        <v>0</v>
      </c>
      <c r="BB112" s="20">
        <v>0</v>
      </c>
      <c r="BC112" s="20">
        <v>39</v>
      </c>
      <c r="BD112" s="20">
        <v>0</v>
      </c>
      <c r="BE112" s="20">
        <v>0</v>
      </c>
      <c r="BF112" s="155">
        <v>39</v>
      </c>
      <c r="BP112" s="153"/>
      <c r="BZ112" s="153"/>
    </row>
    <row r="113" spans="8:78" x14ac:dyDescent="0.15">
      <c r="J113" s="20" t="str">
        <f t="shared" si="0"/>
        <v>AllSocial, Education, Recreational</v>
      </c>
      <c r="K113" s="20" t="s">
        <v>34</v>
      </c>
      <c r="L113" s="20" t="s">
        <v>46</v>
      </c>
      <c r="M113" s="20">
        <v>1255</v>
      </c>
      <c r="N113" s="20">
        <v>1003</v>
      </c>
      <c r="O113" s="20">
        <v>3621</v>
      </c>
      <c r="P113" s="155">
        <v>682</v>
      </c>
      <c r="Q113" s="155">
        <v>0</v>
      </c>
      <c r="R113" s="20">
        <v>6561</v>
      </c>
      <c r="Z113" s="153"/>
      <c r="AD113" s="20" t="str">
        <f t="shared" si="2"/>
        <v>East Dunbartonshire65+</v>
      </c>
      <c r="AE113" s="20" t="s">
        <v>24</v>
      </c>
      <c r="AF113" s="20" t="s">
        <v>41</v>
      </c>
      <c r="AG113" s="20">
        <v>77</v>
      </c>
      <c r="AH113" s="20">
        <v>63</v>
      </c>
      <c r="AI113" s="20">
        <v>1110</v>
      </c>
      <c r="AJ113" s="20">
        <v>82</v>
      </c>
      <c r="AK113" s="155">
        <v>0</v>
      </c>
      <c r="AL113" s="155">
        <v>1332</v>
      </c>
      <c r="AN113" s="20" t="str">
        <f t="shared" si="3"/>
        <v>Edinburgh, City ofFemale</v>
      </c>
      <c r="AO113" s="20" t="s">
        <v>21</v>
      </c>
      <c r="AP113" s="20" t="s">
        <v>53</v>
      </c>
      <c r="AQ113" s="20">
        <v>579</v>
      </c>
      <c r="AR113" s="20">
        <v>77</v>
      </c>
      <c r="AS113" s="20">
        <v>1865</v>
      </c>
      <c r="AT113" s="20">
        <v>186</v>
      </c>
      <c r="AU113" s="155">
        <v>0</v>
      </c>
      <c r="AV113" s="20">
        <v>2707</v>
      </c>
      <c r="AX113" s="20" t="str">
        <f t="shared" si="4"/>
        <v>Dumfries &amp; Galloway1</v>
      </c>
      <c r="AY113" s="20" t="s">
        <v>27</v>
      </c>
      <c r="AZ113" s="20">
        <v>1</v>
      </c>
      <c r="BA113" s="20">
        <v>21</v>
      </c>
      <c r="BB113" s="20">
        <v>0</v>
      </c>
      <c r="BC113" s="20">
        <v>529</v>
      </c>
      <c r="BD113" s="20">
        <v>16</v>
      </c>
      <c r="BE113" s="20">
        <v>0</v>
      </c>
      <c r="BF113" s="155">
        <v>566</v>
      </c>
      <c r="BP113" s="153"/>
      <c r="BZ113" s="153"/>
    </row>
    <row r="114" spans="8:78" x14ac:dyDescent="0.15">
      <c r="J114" s="20" t="str">
        <f t="shared" si="0"/>
        <v>AllEquipment and adaptations</v>
      </c>
      <c r="K114" s="20" t="s">
        <v>34</v>
      </c>
      <c r="L114" s="20" t="s">
        <v>47</v>
      </c>
      <c r="M114" s="20">
        <v>203</v>
      </c>
      <c r="N114" s="20">
        <v>363</v>
      </c>
      <c r="O114" s="20">
        <v>14538</v>
      </c>
      <c r="P114" s="155">
        <v>753</v>
      </c>
      <c r="Q114" s="155">
        <v>0</v>
      </c>
      <c r="R114" s="20">
        <v>15857</v>
      </c>
      <c r="Z114" s="153"/>
      <c r="AD114" s="20" t="str">
        <f t="shared" si="2"/>
        <v>East DunbartonshireAll</v>
      </c>
      <c r="AE114" s="20" t="s">
        <v>24</v>
      </c>
      <c r="AF114" s="20" t="s">
        <v>34</v>
      </c>
      <c r="AG114" s="20">
        <v>165</v>
      </c>
      <c r="AH114" s="20">
        <v>76</v>
      </c>
      <c r="AI114" s="20">
        <v>1285</v>
      </c>
      <c r="AJ114" s="20">
        <v>107</v>
      </c>
      <c r="AK114" s="155">
        <v>0</v>
      </c>
      <c r="AL114" s="155">
        <v>1633</v>
      </c>
      <c r="AN114" s="20" t="str">
        <f t="shared" si="3"/>
        <v>Edinburgh, City ofAll</v>
      </c>
      <c r="AO114" s="20" t="s">
        <v>21</v>
      </c>
      <c r="AP114" s="20" t="s">
        <v>34</v>
      </c>
      <c r="AQ114" s="20">
        <v>1073</v>
      </c>
      <c r="AR114" s="20">
        <v>150</v>
      </c>
      <c r="AS114" s="20">
        <v>3126</v>
      </c>
      <c r="AT114" s="20">
        <v>327</v>
      </c>
      <c r="AU114" s="155">
        <v>0</v>
      </c>
      <c r="AV114" s="20">
        <v>4676</v>
      </c>
      <c r="AX114" s="20" t="str">
        <f t="shared" si="4"/>
        <v>Dumfries &amp; Galloway2</v>
      </c>
      <c r="AY114" s="20" t="s">
        <v>27</v>
      </c>
      <c r="AZ114" s="20">
        <v>2</v>
      </c>
      <c r="BA114" s="20">
        <v>41</v>
      </c>
      <c r="BB114" s="20">
        <v>0</v>
      </c>
      <c r="BC114" s="20">
        <v>1719</v>
      </c>
      <c r="BD114" s="20">
        <v>47</v>
      </c>
      <c r="BE114" s="20">
        <v>0</v>
      </c>
      <c r="BF114" s="155">
        <v>1807</v>
      </c>
      <c r="BP114" s="153"/>
      <c r="BZ114" s="153"/>
    </row>
    <row r="115" spans="8:78" x14ac:dyDescent="0.15">
      <c r="J115" s="20" t="str">
        <f t="shared" si="0"/>
        <v>AllRespite</v>
      </c>
      <c r="K115" s="20" t="s">
        <v>34</v>
      </c>
      <c r="L115" s="20" t="s">
        <v>48</v>
      </c>
      <c r="M115" s="20">
        <v>966</v>
      </c>
      <c r="N115" s="20">
        <v>351</v>
      </c>
      <c r="O115" s="20">
        <v>3599</v>
      </c>
      <c r="P115" s="155">
        <v>727</v>
      </c>
      <c r="Q115" s="155">
        <v>0</v>
      </c>
      <c r="R115" s="20">
        <v>5643</v>
      </c>
      <c r="Z115" s="153"/>
      <c r="AD115" s="20" t="str">
        <f t="shared" si="2"/>
        <v>East Lothian&lt;18</v>
      </c>
      <c r="AE115" s="20" t="s">
        <v>23</v>
      </c>
      <c r="AF115" s="20" t="s">
        <v>39</v>
      </c>
      <c r="AG115" s="20">
        <v>0</v>
      </c>
      <c r="AH115" s="20">
        <v>0</v>
      </c>
      <c r="AI115" s="20">
        <v>7</v>
      </c>
      <c r="AJ115" s="20">
        <v>0</v>
      </c>
      <c r="AK115" s="155">
        <v>0</v>
      </c>
      <c r="AL115" s="155">
        <v>8</v>
      </c>
      <c r="AN115" s="20" t="str">
        <f t="shared" si="3"/>
        <v>Eilean SiarMale</v>
      </c>
      <c r="AO115" s="20" t="s">
        <v>20</v>
      </c>
      <c r="AP115" s="20" t="s">
        <v>52</v>
      </c>
      <c r="AQ115" s="20">
        <v>38</v>
      </c>
      <c r="AR115" s="20">
        <v>15</v>
      </c>
      <c r="AS115" s="20">
        <v>156</v>
      </c>
      <c r="AT115" s="20">
        <v>12</v>
      </c>
      <c r="AU115" s="155">
        <v>0</v>
      </c>
      <c r="AV115" s="20">
        <v>222</v>
      </c>
      <c r="AX115" s="20" t="str">
        <f t="shared" si="4"/>
        <v>Dumfries &amp; Galloway3</v>
      </c>
      <c r="AY115" s="20" t="s">
        <v>27</v>
      </c>
      <c r="AZ115" s="20">
        <v>3</v>
      </c>
      <c r="BA115" s="20">
        <v>130</v>
      </c>
      <c r="BB115" s="20">
        <v>0</v>
      </c>
      <c r="BC115" s="20">
        <v>2698</v>
      </c>
      <c r="BD115" s="20">
        <v>92</v>
      </c>
      <c r="BE115" s="20">
        <v>0</v>
      </c>
      <c r="BF115" s="155">
        <v>2920</v>
      </c>
      <c r="BP115" s="153"/>
      <c r="BZ115" s="153"/>
    </row>
    <row r="116" spans="8:78" x14ac:dyDescent="0.15">
      <c r="J116" s="20" t="str">
        <f t="shared" si="0"/>
        <v>AllMeals</v>
      </c>
      <c r="K116" s="20" t="s">
        <v>34</v>
      </c>
      <c r="L116" s="20" t="s">
        <v>49</v>
      </c>
      <c r="M116" s="20">
        <v>127</v>
      </c>
      <c r="N116" s="20">
        <v>637</v>
      </c>
      <c r="O116" s="20">
        <v>2110</v>
      </c>
      <c r="P116" s="155">
        <v>113</v>
      </c>
      <c r="Q116" s="155">
        <v>0</v>
      </c>
      <c r="R116" s="20">
        <v>2987</v>
      </c>
      <c r="Z116" s="153"/>
      <c r="AD116" s="20" t="str">
        <f t="shared" si="2"/>
        <v>East Lothian18-64</v>
      </c>
      <c r="AE116" s="20" t="s">
        <v>23</v>
      </c>
      <c r="AF116" s="20" t="s">
        <v>40</v>
      </c>
      <c r="AG116" s="20">
        <v>29</v>
      </c>
      <c r="AH116" s="20">
        <v>0</v>
      </c>
      <c r="AI116" s="20">
        <v>401</v>
      </c>
      <c r="AJ116" s="20">
        <v>56</v>
      </c>
      <c r="AK116" s="155">
        <v>0</v>
      </c>
      <c r="AL116" s="155">
        <v>487</v>
      </c>
      <c r="AN116" s="20" t="str">
        <f t="shared" si="3"/>
        <v>Eilean SiarFemale</v>
      </c>
      <c r="AO116" s="20" t="s">
        <v>20</v>
      </c>
      <c r="AP116" s="20" t="s">
        <v>53</v>
      </c>
      <c r="AQ116" s="20">
        <v>57</v>
      </c>
      <c r="AR116" s="20">
        <v>23</v>
      </c>
      <c r="AS116" s="20">
        <v>316</v>
      </c>
      <c r="AT116" s="20">
        <v>8</v>
      </c>
      <c r="AU116" s="155">
        <v>0</v>
      </c>
      <c r="AV116" s="20">
        <v>404</v>
      </c>
      <c r="AX116" s="20" t="str">
        <f t="shared" si="4"/>
        <v>Dumfries &amp; Galloway4</v>
      </c>
      <c r="AY116" s="20" t="s">
        <v>27</v>
      </c>
      <c r="AZ116" s="20">
        <v>4</v>
      </c>
      <c r="BA116" s="20">
        <v>49</v>
      </c>
      <c r="BB116" s="20">
        <v>0</v>
      </c>
      <c r="BC116" s="20">
        <v>969</v>
      </c>
      <c r="BD116" s="20">
        <v>43</v>
      </c>
      <c r="BE116" s="20">
        <v>0</v>
      </c>
      <c r="BF116" s="155">
        <v>1061</v>
      </c>
      <c r="BP116" s="153"/>
      <c r="BZ116" s="153"/>
    </row>
    <row r="117" spans="8:78" x14ac:dyDescent="0.15">
      <c r="J117" s="20" t="str">
        <f t="shared" si="0"/>
        <v>AllOther</v>
      </c>
      <c r="K117" s="20" t="s">
        <v>34</v>
      </c>
      <c r="L117" s="20" t="s">
        <v>50</v>
      </c>
      <c r="M117" s="20">
        <v>606</v>
      </c>
      <c r="N117" s="20">
        <v>1005</v>
      </c>
      <c r="O117" s="20">
        <v>7098</v>
      </c>
      <c r="P117" s="155">
        <v>402</v>
      </c>
      <c r="Q117" s="155">
        <v>0</v>
      </c>
      <c r="R117" s="20">
        <v>9111</v>
      </c>
      <c r="Z117" s="153"/>
      <c r="AD117" s="20" t="str">
        <f t="shared" si="2"/>
        <v>East Lothian65+</v>
      </c>
      <c r="AE117" s="20" t="s">
        <v>23</v>
      </c>
      <c r="AF117" s="20" t="s">
        <v>41</v>
      </c>
      <c r="AG117" s="20">
        <v>21</v>
      </c>
      <c r="AH117" s="20">
        <v>25</v>
      </c>
      <c r="AI117" s="20">
        <v>345</v>
      </c>
      <c r="AJ117" s="20">
        <v>31</v>
      </c>
      <c r="AK117" s="155">
        <v>0</v>
      </c>
      <c r="AL117" s="155">
        <v>422</v>
      </c>
      <c r="AN117" s="20" t="str">
        <f t="shared" si="3"/>
        <v>Eilean SiarAll</v>
      </c>
      <c r="AO117" s="20" t="s">
        <v>20</v>
      </c>
      <c r="AP117" s="20" t="s">
        <v>34</v>
      </c>
      <c r="AQ117" s="20">
        <v>95</v>
      </c>
      <c r="AR117" s="20">
        <v>38</v>
      </c>
      <c r="AS117" s="20">
        <v>472</v>
      </c>
      <c r="AT117" s="20">
        <v>20</v>
      </c>
      <c r="AU117" s="155">
        <v>0</v>
      </c>
      <c r="AV117" s="20">
        <v>626</v>
      </c>
      <c r="AX117" s="20" t="str">
        <f t="shared" si="4"/>
        <v>Dumfries &amp; Galloway5</v>
      </c>
      <c r="AY117" s="20" t="s">
        <v>27</v>
      </c>
      <c r="AZ117" s="20">
        <v>5</v>
      </c>
      <c r="BA117" s="20">
        <v>16</v>
      </c>
      <c r="BB117" s="20">
        <v>0</v>
      </c>
      <c r="BC117" s="20">
        <v>421</v>
      </c>
      <c r="BD117" s="20">
        <v>13</v>
      </c>
      <c r="BE117" s="20">
        <v>0</v>
      </c>
      <c r="BF117" s="155">
        <v>450</v>
      </c>
      <c r="BP117" s="153"/>
      <c r="BZ117" s="153"/>
    </row>
    <row r="118" spans="8:78" x14ac:dyDescent="0.15">
      <c r="J118" s="20" t="str">
        <f t="shared" si="0"/>
        <v>AllNot Known</v>
      </c>
      <c r="K118" s="20" t="s">
        <v>34</v>
      </c>
      <c r="L118" s="20" t="s">
        <v>51</v>
      </c>
      <c r="M118" s="20">
        <v>1676</v>
      </c>
      <c r="N118" s="20">
        <v>1966</v>
      </c>
      <c r="O118" s="20">
        <v>21074</v>
      </c>
      <c r="P118" s="155">
        <v>888</v>
      </c>
      <c r="Q118" s="155">
        <v>0</v>
      </c>
      <c r="R118" s="20">
        <v>25604</v>
      </c>
      <c r="Z118" s="153"/>
      <c r="AD118" s="20" t="str">
        <f t="shared" si="2"/>
        <v>East LothianAll</v>
      </c>
      <c r="AE118" s="20" t="s">
        <v>23</v>
      </c>
      <c r="AF118" s="20" t="s">
        <v>34</v>
      </c>
      <c r="AG118" s="20">
        <v>50</v>
      </c>
      <c r="AH118" s="20">
        <v>26</v>
      </c>
      <c r="AI118" s="20">
        <v>753</v>
      </c>
      <c r="AJ118" s="20">
        <v>88</v>
      </c>
      <c r="AK118" s="155">
        <v>0</v>
      </c>
      <c r="AL118" s="155">
        <v>917</v>
      </c>
      <c r="AN118" s="20" t="str">
        <f t="shared" si="3"/>
        <v>FalkirkMale</v>
      </c>
      <c r="AO118" s="20" t="s">
        <v>19</v>
      </c>
      <c r="AP118" s="20" t="s">
        <v>52</v>
      </c>
      <c r="AQ118" s="20">
        <v>13</v>
      </c>
      <c r="AR118" s="20">
        <v>34</v>
      </c>
      <c r="AS118" s="20">
        <v>1017</v>
      </c>
      <c r="AT118" s="20">
        <v>42</v>
      </c>
      <c r="AU118" s="155">
        <v>0</v>
      </c>
      <c r="AV118" s="20">
        <v>1106</v>
      </c>
      <c r="AX118" s="20" t="str">
        <f t="shared" si="4"/>
        <v>Dumfries &amp; GallowayAll</v>
      </c>
      <c r="AY118" s="20" t="s">
        <v>27</v>
      </c>
      <c r="AZ118" s="20" t="s">
        <v>34</v>
      </c>
      <c r="BA118" s="20">
        <v>257</v>
      </c>
      <c r="BB118" s="20">
        <v>0</v>
      </c>
      <c r="BC118" s="20">
        <v>6375</v>
      </c>
      <c r="BD118" s="20">
        <v>211</v>
      </c>
      <c r="BE118" s="20">
        <v>0</v>
      </c>
      <c r="BF118" s="155">
        <v>6843</v>
      </c>
      <c r="BP118" s="153"/>
      <c r="BZ118" s="153"/>
    </row>
    <row r="119" spans="8:78" x14ac:dyDescent="0.15">
      <c r="H119" s="153"/>
      <c r="P119" s="153"/>
      <c r="Q119" s="153"/>
      <c r="Z119" s="153"/>
      <c r="AD119" s="20" t="str">
        <f t="shared" si="2"/>
        <v>East Renfrewshire&lt;18</v>
      </c>
      <c r="AE119" s="20" t="s">
        <v>22</v>
      </c>
      <c r="AF119" s="20" t="s">
        <v>39</v>
      </c>
      <c r="AG119" s="20">
        <v>0</v>
      </c>
      <c r="AH119" s="20">
        <v>0</v>
      </c>
      <c r="AI119" s="20">
        <v>0</v>
      </c>
      <c r="AJ119" s="20">
        <v>0</v>
      </c>
      <c r="AK119" s="155">
        <v>0</v>
      </c>
      <c r="AL119" s="155">
        <v>0</v>
      </c>
      <c r="AN119" s="20" t="str">
        <f t="shared" si="3"/>
        <v>FalkirkFemale</v>
      </c>
      <c r="AO119" s="20" t="s">
        <v>19</v>
      </c>
      <c r="AP119" s="20" t="s">
        <v>53</v>
      </c>
      <c r="AQ119" s="20">
        <v>27</v>
      </c>
      <c r="AR119" s="20">
        <v>33</v>
      </c>
      <c r="AS119" s="20">
        <v>1532</v>
      </c>
      <c r="AT119" s="20">
        <v>60</v>
      </c>
      <c r="AU119" s="155">
        <v>0</v>
      </c>
      <c r="AV119" s="20">
        <v>1652</v>
      </c>
      <c r="AX119" s="20" t="str">
        <f t="shared" si="4"/>
        <v>Dundee CityUnknown</v>
      </c>
      <c r="AY119" s="20" t="s">
        <v>26</v>
      </c>
      <c r="AZ119" s="20" t="s">
        <v>107</v>
      </c>
      <c r="BA119" s="20">
        <v>0</v>
      </c>
      <c r="BB119" s="20">
        <v>0</v>
      </c>
      <c r="BC119" s="20">
        <v>29</v>
      </c>
      <c r="BD119" s="20">
        <v>0</v>
      </c>
      <c r="BE119" s="20">
        <v>0</v>
      </c>
      <c r="BF119" s="155">
        <v>30</v>
      </c>
      <c r="BP119" s="153"/>
      <c r="BZ119" s="153"/>
    </row>
    <row r="120" spans="8:78" x14ac:dyDescent="0.15">
      <c r="H120" s="153"/>
      <c r="K120" s="20" t="s">
        <v>39</v>
      </c>
      <c r="P120" s="153"/>
      <c r="Q120" s="153"/>
      <c r="Z120" s="153"/>
      <c r="AD120" s="20" t="str">
        <f t="shared" si="2"/>
        <v>East Renfrewshire18-64</v>
      </c>
      <c r="AE120" s="20" t="s">
        <v>22</v>
      </c>
      <c r="AF120" s="20" t="s">
        <v>40</v>
      </c>
      <c r="AG120" s="20">
        <v>64</v>
      </c>
      <c r="AH120" s="20">
        <v>24</v>
      </c>
      <c r="AI120" s="20">
        <v>297</v>
      </c>
      <c r="AJ120" s="20">
        <v>48</v>
      </c>
      <c r="AK120" s="155">
        <v>0</v>
      </c>
      <c r="AL120" s="155">
        <v>433</v>
      </c>
      <c r="AN120" s="20" t="str">
        <f t="shared" si="3"/>
        <v>FalkirkAll</v>
      </c>
      <c r="AO120" s="20" t="s">
        <v>19</v>
      </c>
      <c r="AP120" s="20" t="s">
        <v>34</v>
      </c>
      <c r="AQ120" s="20">
        <v>40</v>
      </c>
      <c r="AR120" s="20">
        <v>67</v>
      </c>
      <c r="AS120" s="20">
        <v>2549</v>
      </c>
      <c r="AT120" s="20">
        <v>102</v>
      </c>
      <c r="AU120" s="155">
        <v>0</v>
      </c>
      <c r="AV120" s="20">
        <v>2758</v>
      </c>
      <c r="AX120" s="20" t="str">
        <f t="shared" si="4"/>
        <v>Dundee City1</v>
      </c>
      <c r="AY120" s="20" t="s">
        <v>26</v>
      </c>
      <c r="AZ120" s="20">
        <v>1</v>
      </c>
      <c r="BA120" s="20">
        <v>20</v>
      </c>
      <c r="BB120" s="20">
        <v>7</v>
      </c>
      <c r="BC120" s="20">
        <v>2008</v>
      </c>
      <c r="BD120" s="20">
        <v>0</v>
      </c>
      <c r="BE120" s="20">
        <v>0</v>
      </c>
      <c r="BF120" s="155">
        <v>2035</v>
      </c>
      <c r="BP120" s="153"/>
      <c r="BZ120" s="153"/>
    </row>
    <row r="121" spans="8:78" x14ac:dyDescent="0.15">
      <c r="H121" s="153"/>
      <c r="K121" s="20" t="s">
        <v>40</v>
      </c>
      <c r="P121" s="153"/>
      <c r="Q121" s="153"/>
      <c r="Z121" s="153"/>
      <c r="AD121" s="20" t="str">
        <f t="shared" si="2"/>
        <v>East Renfrewshire65+</v>
      </c>
      <c r="AE121" s="20" t="s">
        <v>22</v>
      </c>
      <c r="AF121" s="20" t="s">
        <v>41</v>
      </c>
      <c r="AG121" s="20">
        <v>66</v>
      </c>
      <c r="AH121" s="20">
        <v>129</v>
      </c>
      <c r="AI121" s="20">
        <v>77</v>
      </c>
      <c r="AJ121" s="20">
        <v>20</v>
      </c>
      <c r="AK121" s="155">
        <v>0</v>
      </c>
      <c r="AL121" s="155">
        <v>292</v>
      </c>
      <c r="AN121" s="20" t="str">
        <f t="shared" si="3"/>
        <v>FifeMale</v>
      </c>
      <c r="AO121" s="20" t="s">
        <v>18</v>
      </c>
      <c r="AP121" s="20" t="s">
        <v>52</v>
      </c>
      <c r="AQ121" s="20">
        <v>164</v>
      </c>
      <c r="AR121" s="20">
        <v>8</v>
      </c>
      <c r="AS121" s="20">
        <v>1268</v>
      </c>
      <c r="AT121" s="20">
        <v>42</v>
      </c>
      <c r="AU121" s="155">
        <v>0</v>
      </c>
      <c r="AV121" s="20">
        <v>1482</v>
      </c>
      <c r="AX121" s="20" t="str">
        <f t="shared" si="4"/>
        <v>Dundee City2</v>
      </c>
      <c r="AY121" s="20" t="s">
        <v>26</v>
      </c>
      <c r="AZ121" s="20">
        <v>2</v>
      </c>
      <c r="BA121" s="20">
        <v>6</v>
      </c>
      <c r="BB121" s="20">
        <v>0</v>
      </c>
      <c r="BC121" s="20">
        <v>1052</v>
      </c>
      <c r="BD121" s="20">
        <v>0</v>
      </c>
      <c r="BE121" s="20">
        <v>0</v>
      </c>
      <c r="BF121" s="155">
        <v>1064</v>
      </c>
      <c r="BP121" s="153"/>
      <c r="BZ121" s="153"/>
    </row>
    <row r="122" spans="8:78" x14ac:dyDescent="0.15">
      <c r="H122" s="153"/>
      <c r="K122" s="20" t="s">
        <v>41</v>
      </c>
      <c r="P122" s="153"/>
      <c r="Q122" s="153"/>
      <c r="Z122" s="153"/>
      <c r="AD122" s="20" t="str">
        <f t="shared" si="2"/>
        <v>East RenfrewshireAll</v>
      </c>
      <c r="AE122" s="20" t="s">
        <v>22</v>
      </c>
      <c r="AF122" s="20" t="s">
        <v>34</v>
      </c>
      <c r="AG122" s="20">
        <v>130</v>
      </c>
      <c r="AH122" s="20">
        <v>153</v>
      </c>
      <c r="AI122" s="20">
        <v>375</v>
      </c>
      <c r="AJ122" s="20">
        <v>69</v>
      </c>
      <c r="AK122" s="155">
        <v>0</v>
      </c>
      <c r="AL122" s="155">
        <v>727</v>
      </c>
      <c r="AN122" s="20" t="str">
        <f t="shared" si="3"/>
        <v>FifeFemale</v>
      </c>
      <c r="AO122" s="20" t="s">
        <v>18</v>
      </c>
      <c r="AP122" s="20" t="s">
        <v>53</v>
      </c>
      <c r="AQ122" s="20">
        <v>232</v>
      </c>
      <c r="AR122" s="20">
        <v>6</v>
      </c>
      <c r="AS122" s="20">
        <v>1574</v>
      </c>
      <c r="AT122" s="20">
        <v>56</v>
      </c>
      <c r="AU122" s="155">
        <v>0</v>
      </c>
      <c r="AV122" s="20">
        <v>1868</v>
      </c>
      <c r="AX122" s="20" t="str">
        <f t="shared" si="4"/>
        <v>Dundee City3</v>
      </c>
      <c r="AY122" s="20" t="s">
        <v>26</v>
      </c>
      <c r="AZ122" s="20">
        <v>3</v>
      </c>
      <c r="BA122" s="20">
        <v>0</v>
      </c>
      <c r="BB122" s="20">
        <v>0</v>
      </c>
      <c r="BC122" s="20">
        <v>633</v>
      </c>
      <c r="BD122" s="20">
        <v>0</v>
      </c>
      <c r="BE122" s="20">
        <v>0</v>
      </c>
      <c r="BF122" s="155">
        <v>640</v>
      </c>
      <c r="BP122" s="153"/>
      <c r="BZ122" s="153"/>
    </row>
    <row r="123" spans="8:78" x14ac:dyDescent="0.15">
      <c r="H123" s="153"/>
      <c r="K123" s="20" t="s">
        <v>34</v>
      </c>
      <c r="P123" s="153"/>
      <c r="Q123" s="153"/>
      <c r="Z123" s="153"/>
      <c r="AD123" s="20" t="str">
        <f t="shared" si="2"/>
        <v>Edinburgh, City of&lt;18</v>
      </c>
      <c r="AE123" s="20" t="s">
        <v>21</v>
      </c>
      <c r="AF123" s="20" t="s">
        <v>39</v>
      </c>
      <c r="AG123" s="20">
        <v>50</v>
      </c>
      <c r="AH123" s="20">
        <v>32</v>
      </c>
      <c r="AI123" s="20">
        <v>29</v>
      </c>
      <c r="AJ123" s="20">
        <v>41</v>
      </c>
      <c r="AK123" s="155">
        <v>0</v>
      </c>
      <c r="AL123" s="155">
        <v>152</v>
      </c>
      <c r="AN123" s="20" t="str">
        <f t="shared" si="3"/>
        <v>FifeAll</v>
      </c>
      <c r="AO123" s="20" t="s">
        <v>18</v>
      </c>
      <c r="AP123" s="20" t="s">
        <v>34</v>
      </c>
      <c r="AQ123" s="20">
        <v>396</v>
      </c>
      <c r="AR123" s="20">
        <v>14</v>
      </c>
      <c r="AS123" s="20">
        <v>2842</v>
      </c>
      <c r="AT123" s="20">
        <v>98</v>
      </c>
      <c r="AU123" s="155">
        <v>0</v>
      </c>
      <c r="AV123" s="20">
        <v>3350</v>
      </c>
      <c r="AX123" s="20" t="str">
        <f t="shared" si="4"/>
        <v>Dundee City4</v>
      </c>
      <c r="AY123" s="20" t="s">
        <v>26</v>
      </c>
      <c r="AZ123" s="20">
        <v>4</v>
      </c>
      <c r="BA123" s="20">
        <v>10</v>
      </c>
      <c r="BB123" s="20">
        <v>7</v>
      </c>
      <c r="BC123" s="20">
        <v>905</v>
      </c>
      <c r="BD123" s="20">
        <v>0</v>
      </c>
      <c r="BE123" s="20">
        <v>0</v>
      </c>
      <c r="BF123" s="155">
        <v>922</v>
      </c>
      <c r="BP123" s="153"/>
      <c r="BZ123" s="153"/>
    </row>
    <row r="124" spans="8:78" x14ac:dyDescent="0.15">
      <c r="H124" s="153"/>
      <c r="P124" s="153"/>
      <c r="Q124" s="153"/>
      <c r="Z124" s="153"/>
      <c r="AD124" s="20" t="str">
        <f t="shared" si="2"/>
        <v>Edinburgh, City of18-64</v>
      </c>
      <c r="AE124" s="20" t="s">
        <v>21</v>
      </c>
      <c r="AF124" s="20" t="s">
        <v>40</v>
      </c>
      <c r="AG124" s="20">
        <v>568</v>
      </c>
      <c r="AH124" s="20">
        <v>35</v>
      </c>
      <c r="AI124" s="20">
        <v>723</v>
      </c>
      <c r="AJ124" s="20">
        <v>88</v>
      </c>
      <c r="AK124" s="155">
        <v>0</v>
      </c>
      <c r="AL124" s="155">
        <v>1414</v>
      </c>
      <c r="AN124" s="20" t="str">
        <f t="shared" si="3"/>
        <v>Glasgow CityMale</v>
      </c>
      <c r="AO124" s="20" t="s">
        <v>17</v>
      </c>
      <c r="AP124" s="20" t="s">
        <v>52</v>
      </c>
      <c r="AQ124" s="20">
        <v>211</v>
      </c>
      <c r="AR124" s="20">
        <v>910</v>
      </c>
      <c r="AS124" s="20">
        <v>707</v>
      </c>
      <c r="AT124" s="20">
        <v>51</v>
      </c>
      <c r="AU124" s="155">
        <v>0</v>
      </c>
      <c r="AV124" s="20">
        <v>1879</v>
      </c>
      <c r="AX124" s="20" t="str">
        <f t="shared" si="4"/>
        <v>Dundee City5</v>
      </c>
      <c r="AY124" s="20" t="s">
        <v>26</v>
      </c>
      <c r="AZ124" s="20">
        <v>5</v>
      </c>
      <c r="BA124" s="20">
        <v>16</v>
      </c>
      <c r="BB124" s="20">
        <v>6</v>
      </c>
      <c r="BC124" s="20">
        <v>613</v>
      </c>
      <c r="BD124" s="20">
        <v>0</v>
      </c>
      <c r="BE124" s="20">
        <v>0</v>
      </c>
      <c r="BF124" s="155">
        <v>636</v>
      </c>
      <c r="BP124" s="153"/>
      <c r="BZ124" s="153"/>
    </row>
    <row r="125" spans="8:78" x14ac:dyDescent="0.15">
      <c r="H125" s="153"/>
      <c r="J125" s="20" t="s">
        <v>118</v>
      </c>
      <c r="P125" s="153"/>
      <c r="Q125" s="153"/>
      <c r="Z125" s="153"/>
      <c r="AD125" s="20" t="str">
        <f t="shared" si="2"/>
        <v>Edinburgh, City of65+</v>
      </c>
      <c r="AE125" s="20" t="s">
        <v>21</v>
      </c>
      <c r="AF125" s="20" t="s">
        <v>41</v>
      </c>
      <c r="AG125" s="20">
        <v>455</v>
      </c>
      <c r="AH125" s="20">
        <v>83</v>
      </c>
      <c r="AI125" s="20">
        <v>2374</v>
      </c>
      <c r="AJ125" s="20">
        <v>198</v>
      </c>
      <c r="AK125" s="155">
        <v>0</v>
      </c>
      <c r="AL125" s="155">
        <v>3110</v>
      </c>
      <c r="AN125" s="20" t="str">
        <f t="shared" si="3"/>
        <v>Glasgow CityFemale</v>
      </c>
      <c r="AO125" s="20" t="s">
        <v>17</v>
      </c>
      <c r="AP125" s="20" t="s">
        <v>53</v>
      </c>
      <c r="AQ125" s="20">
        <v>179</v>
      </c>
      <c r="AR125" s="20">
        <v>716</v>
      </c>
      <c r="AS125" s="20">
        <v>511</v>
      </c>
      <c r="AT125" s="20">
        <v>48</v>
      </c>
      <c r="AU125" s="155">
        <v>0</v>
      </c>
      <c r="AV125" s="20">
        <v>1454</v>
      </c>
      <c r="AX125" s="20" t="str">
        <f t="shared" si="4"/>
        <v>Dundee CityAll</v>
      </c>
      <c r="AY125" s="20" t="s">
        <v>26</v>
      </c>
      <c r="AZ125" s="20" t="s">
        <v>34</v>
      </c>
      <c r="BA125" s="20">
        <v>57</v>
      </c>
      <c r="BB125" s="20">
        <v>27</v>
      </c>
      <c r="BC125" s="20">
        <v>5240</v>
      </c>
      <c r="BD125" s="20">
        <v>0</v>
      </c>
      <c r="BE125" s="20">
        <v>0</v>
      </c>
      <c r="BF125" s="155">
        <v>5327</v>
      </c>
      <c r="BP125" s="153"/>
      <c r="BZ125" s="153"/>
    </row>
    <row r="126" spans="8:78" x14ac:dyDescent="0.15">
      <c r="H126" s="153"/>
      <c r="P126" s="153"/>
      <c r="Q126" s="155" t="s">
        <v>116</v>
      </c>
      <c r="Z126" s="153"/>
      <c r="AD126" s="20" t="str">
        <f t="shared" si="2"/>
        <v>Edinburgh, City ofAll</v>
      </c>
      <c r="AE126" s="20" t="s">
        <v>21</v>
      </c>
      <c r="AF126" s="20" t="s">
        <v>34</v>
      </c>
      <c r="AG126" s="20">
        <v>1073</v>
      </c>
      <c r="AH126" s="20">
        <v>150</v>
      </c>
      <c r="AI126" s="20">
        <v>3126</v>
      </c>
      <c r="AJ126" s="20">
        <v>327</v>
      </c>
      <c r="AK126" s="155">
        <v>0</v>
      </c>
      <c r="AL126" s="155">
        <v>4676</v>
      </c>
      <c r="AN126" s="20" t="str">
        <f t="shared" si="3"/>
        <v>Glasgow CityAll</v>
      </c>
      <c r="AO126" s="20" t="s">
        <v>17</v>
      </c>
      <c r="AP126" s="20" t="s">
        <v>34</v>
      </c>
      <c r="AQ126" s="20">
        <v>390</v>
      </c>
      <c r="AR126" s="20">
        <v>1626</v>
      </c>
      <c r="AS126" s="20">
        <v>1218</v>
      </c>
      <c r="AT126" s="20">
        <v>99</v>
      </c>
      <c r="AU126" s="155">
        <v>0</v>
      </c>
      <c r="AV126" s="20">
        <v>3333</v>
      </c>
      <c r="AX126" s="20" t="str">
        <f t="shared" si="4"/>
        <v>East Ayrshire1</v>
      </c>
      <c r="AY126" s="20" t="s">
        <v>25</v>
      </c>
      <c r="AZ126" s="20">
        <v>1</v>
      </c>
      <c r="BA126" s="20">
        <v>71</v>
      </c>
      <c r="BB126" s="20">
        <v>49</v>
      </c>
      <c r="BC126" s="20">
        <v>219</v>
      </c>
      <c r="BD126" s="20">
        <v>22</v>
      </c>
      <c r="BE126" s="20">
        <v>0</v>
      </c>
      <c r="BF126" s="155">
        <v>361</v>
      </c>
      <c r="BP126" s="153"/>
      <c r="BZ126" s="153"/>
    </row>
    <row r="127" spans="8:78" x14ac:dyDescent="0.15">
      <c r="H127" s="153"/>
      <c r="J127" s="20" t="s">
        <v>33</v>
      </c>
      <c r="K127" s="20" t="s">
        <v>119</v>
      </c>
      <c r="L127" s="20" t="s">
        <v>50</v>
      </c>
      <c r="M127" s="20" t="s">
        <v>107</v>
      </c>
      <c r="N127" s="20" t="s">
        <v>34</v>
      </c>
      <c r="P127" s="153"/>
      <c r="Q127" s="155"/>
      <c r="Z127" s="153"/>
      <c r="AD127" s="20" t="str">
        <f t="shared" si="2"/>
        <v>Eilean Siar18-64</v>
      </c>
      <c r="AE127" s="20" t="s">
        <v>20</v>
      </c>
      <c r="AF127" s="20" t="s">
        <v>40</v>
      </c>
      <c r="AG127" s="20">
        <v>35</v>
      </c>
      <c r="AH127" s="20">
        <v>14</v>
      </c>
      <c r="AI127" s="20">
        <v>47</v>
      </c>
      <c r="AJ127" s="20">
        <v>5</v>
      </c>
      <c r="AK127" s="155">
        <v>0</v>
      </c>
      <c r="AL127" s="155">
        <v>101</v>
      </c>
      <c r="AN127" s="20" t="str">
        <f t="shared" si="3"/>
        <v>HighlandMale</v>
      </c>
      <c r="AO127" s="20" t="s">
        <v>16</v>
      </c>
      <c r="AP127" s="20" t="s">
        <v>52</v>
      </c>
      <c r="AQ127" s="20">
        <v>311</v>
      </c>
      <c r="AR127" s="20">
        <v>57</v>
      </c>
      <c r="AS127" s="20">
        <v>1971</v>
      </c>
      <c r="AT127" s="20">
        <v>115</v>
      </c>
      <c r="AU127" s="155">
        <v>0</v>
      </c>
      <c r="AV127" s="20">
        <v>2454</v>
      </c>
      <c r="AX127" s="20" t="str">
        <f t="shared" si="4"/>
        <v>East Ayrshire2</v>
      </c>
      <c r="AY127" s="20" t="s">
        <v>25</v>
      </c>
      <c r="AZ127" s="20">
        <v>2</v>
      </c>
      <c r="BA127" s="20">
        <v>45</v>
      </c>
      <c r="BB127" s="20">
        <v>39</v>
      </c>
      <c r="BC127" s="20">
        <v>143</v>
      </c>
      <c r="BD127" s="20">
        <v>14</v>
      </c>
      <c r="BE127" s="20">
        <v>0</v>
      </c>
      <c r="BF127" s="155">
        <v>241</v>
      </c>
      <c r="BP127" s="153"/>
      <c r="BZ127" s="153"/>
    </row>
    <row r="128" spans="8:78" x14ac:dyDescent="0.15">
      <c r="H128" s="153"/>
      <c r="J128" s="20" t="s">
        <v>32</v>
      </c>
      <c r="K128" s="20">
        <v>316</v>
      </c>
      <c r="L128" s="20">
        <v>20</v>
      </c>
      <c r="M128" s="20">
        <v>53</v>
      </c>
      <c r="N128" s="20">
        <v>389</v>
      </c>
      <c r="P128" s="153"/>
      <c r="Q128" s="155"/>
      <c r="S128" s="20" t="s">
        <v>103</v>
      </c>
      <c r="T128" s="20" t="s">
        <v>104</v>
      </c>
      <c r="U128" s="20" t="s">
        <v>105</v>
      </c>
      <c r="V128" s="20" t="s">
        <v>106</v>
      </c>
      <c r="W128" s="20" t="s">
        <v>107</v>
      </c>
      <c r="X128" s="20" t="s">
        <v>34</v>
      </c>
      <c r="Z128" s="153"/>
      <c r="AD128" s="20" t="str">
        <f t="shared" si="2"/>
        <v>Eilean Siar65+</v>
      </c>
      <c r="AE128" s="20" t="s">
        <v>20</v>
      </c>
      <c r="AF128" s="20" t="s">
        <v>41</v>
      </c>
      <c r="AG128" s="20">
        <v>60</v>
      </c>
      <c r="AH128" s="20">
        <v>24</v>
      </c>
      <c r="AI128" s="20">
        <v>425</v>
      </c>
      <c r="AJ128" s="20">
        <v>15</v>
      </c>
      <c r="AK128" s="155">
        <v>0</v>
      </c>
      <c r="AL128" s="155">
        <v>525</v>
      </c>
      <c r="AN128" s="20" t="str">
        <f t="shared" si="3"/>
        <v>HighlandFemale</v>
      </c>
      <c r="AO128" s="20" t="s">
        <v>16</v>
      </c>
      <c r="AP128" s="20" t="s">
        <v>53</v>
      </c>
      <c r="AQ128" s="20">
        <v>227</v>
      </c>
      <c r="AR128" s="20">
        <v>62</v>
      </c>
      <c r="AS128" s="20">
        <v>3181</v>
      </c>
      <c r="AT128" s="20">
        <v>159</v>
      </c>
      <c r="AU128" s="155">
        <v>0</v>
      </c>
      <c r="AV128" s="20">
        <v>3629</v>
      </c>
      <c r="AX128" s="20" t="str">
        <f t="shared" si="4"/>
        <v>East Ayrshire3</v>
      </c>
      <c r="AY128" s="20" t="s">
        <v>25</v>
      </c>
      <c r="AZ128" s="20">
        <v>3</v>
      </c>
      <c r="BA128" s="20">
        <v>50</v>
      </c>
      <c r="BB128" s="20">
        <v>15</v>
      </c>
      <c r="BC128" s="20">
        <v>95</v>
      </c>
      <c r="BD128" s="20">
        <v>5</v>
      </c>
      <c r="BE128" s="20">
        <v>0</v>
      </c>
      <c r="BF128" s="155">
        <v>165</v>
      </c>
      <c r="BP128" s="153"/>
      <c r="BZ128" s="153"/>
    </row>
    <row r="129" spans="8:78" x14ac:dyDescent="0.15">
      <c r="H129" s="153"/>
      <c r="J129" s="20" t="s">
        <v>31</v>
      </c>
      <c r="K129" s="20">
        <v>2921</v>
      </c>
      <c r="L129" s="20">
        <v>26</v>
      </c>
      <c r="M129" s="20">
        <v>1526</v>
      </c>
      <c r="N129" s="20">
        <v>4473</v>
      </c>
      <c r="P129" s="153" t="str">
        <f>CONCATENATE(Q129,R129)</f>
        <v>DementiaPersonal Care</v>
      </c>
      <c r="Q129" s="155" t="s">
        <v>60</v>
      </c>
      <c r="R129" s="20" t="s">
        <v>42</v>
      </c>
      <c r="S129" s="20">
        <v>153</v>
      </c>
      <c r="T129" s="20">
        <v>80</v>
      </c>
      <c r="U129" s="20">
        <v>2778</v>
      </c>
      <c r="V129" s="20">
        <v>229</v>
      </c>
      <c r="W129" s="20">
        <v>0</v>
      </c>
      <c r="X129" s="20">
        <v>3240</v>
      </c>
      <c r="Z129" s="155" t="s">
        <v>60</v>
      </c>
      <c r="AD129" s="20" t="str">
        <f t="shared" si="2"/>
        <v>Eilean SiarAll</v>
      </c>
      <c r="AE129" s="20" t="s">
        <v>20</v>
      </c>
      <c r="AF129" s="20" t="s">
        <v>34</v>
      </c>
      <c r="AG129" s="20">
        <v>95</v>
      </c>
      <c r="AH129" s="20">
        <v>38</v>
      </c>
      <c r="AI129" s="20">
        <v>472</v>
      </c>
      <c r="AJ129" s="20">
        <v>20</v>
      </c>
      <c r="AK129" s="155">
        <v>0</v>
      </c>
      <c r="AL129" s="155">
        <v>626</v>
      </c>
      <c r="AN129" s="20" t="str">
        <f t="shared" si="3"/>
        <v>HighlandAll</v>
      </c>
      <c r="AO129" s="20" t="s">
        <v>16</v>
      </c>
      <c r="AP129" s="20" t="s">
        <v>34</v>
      </c>
      <c r="AQ129" s="20">
        <v>538</v>
      </c>
      <c r="AR129" s="20">
        <v>119</v>
      </c>
      <c r="AS129" s="20">
        <v>5152</v>
      </c>
      <c r="AT129" s="20">
        <v>274</v>
      </c>
      <c r="AU129" s="155">
        <v>0</v>
      </c>
      <c r="AV129" s="20">
        <v>6083</v>
      </c>
      <c r="AX129" s="20" t="str">
        <f t="shared" si="4"/>
        <v>East Ayrshire4</v>
      </c>
      <c r="AY129" s="20" t="s">
        <v>25</v>
      </c>
      <c r="AZ129" s="20">
        <v>4</v>
      </c>
      <c r="BA129" s="20">
        <v>34</v>
      </c>
      <c r="BB129" s="20">
        <v>17</v>
      </c>
      <c r="BC129" s="20">
        <v>58</v>
      </c>
      <c r="BD129" s="20">
        <v>0</v>
      </c>
      <c r="BE129" s="20">
        <v>0</v>
      </c>
      <c r="BF129" s="155">
        <v>112</v>
      </c>
      <c r="BP129" s="153"/>
      <c r="BZ129" s="153"/>
    </row>
    <row r="130" spans="8:78" x14ac:dyDescent="0.15">
      <c r="H130" s="153"/>
      <c r="J130" s="20" t="s">
        <v>30</v>
      </c>
      <c r="K130" s="20">
        <v>1024</v>
      </c>
      <c r="L130" s="20">
        <v>6</v>
      </c>
      <c r="M130" s="20">
        <v>21</v>
      </c>
      <c r="N130" s="20">
        <v>1051</v>
      </c>
      <c r="P130" s="153" t="str">
        <f t="shared" ref="P130:P193" si="5">CONCATENATE(Q130,R130)</f>
        <v>DementiaHealth Care</v>
      </c>
      <c r="Q130" s="155" t="s">
        <v>60</v>
      </c>
      <c r="R130" s="20" t="s">
        <v>43</v>
      </c>
      <c r="S130" s="20">
        <v>0</v>
      </c>
      <c r="T130" s="20">
        <v>20</v>
      </c>
      <c r="U130" s="20">
        <v>321</v>
      </c>
      <c r="V130" s="20">
        <v>0</v>
      </c>
      <c r="W130" s="20">
        <v>0</v>
      </c>
      <c r="X130" s="20">
        <v>345</v>
      </c>
      <c r="Z130" s="155" t="s">
        <v>61</v>
      </c>
      <c r="AD130" s="20" t="str">
        <f t="shared" si="2"/>
        <v>Falkirk&lt;18</v>
      </c>
      <c r="AE130" s="20" t="s">
        <v>19</v>
      </c>
      <c r="AF130" s="20" t="s">
        <v>39</v>
      </c>
      <c r="AG130" s="20">
        <v>0</v>
      </c>
      <c r="AH130" s="20">
        <v>0</v>
      </c>
      <c r="AI130" s="20">
        <v>0</v>
      </c>
      <c r="AJ130" s="20">
        <v>0</v>
      </c>
      <c r="AK130" s="155">
        <v>0</v>
      </c>
      <c r="AL130" s="155">
        <v>0</v>
      </c>
      <c r="AN130" s="20" t="str">
        <f t="shared" si="3"/>
        <v>InverclydeMale</v>
      </c>
      <c r="AO130" s="20" t="s">
        <v>15</v>
      </c>
      <c r="AP130" s="20" t="s">
        <v>52</v>
      </c>
      <c r="AQ130" s="20">
        <v>19</v>
      </c>
      <c r="AR130" s="20">
        <v>0</v>
      </c>
      <c r="AS130" s="20">
        <v>1340</v>
      </c>
      <c r="AT130" s="20">
        <v>82</v>
      </c>
      <c r="AU130" s="155">
        <v>0</v>
      </c>
      <c r="AV130" s="20">
        <v>1442</v>
      </c>
      <c r="AX130" s="20" t="str">
        <f t="shared" si="4"/>
        <v>East Ayrshire5</v>
      </c>
      <c r="AY130" s="20" t="s">
        <v>25</v>
      </c>
      <c r="AZ130" s="20">
        <v>5</v>
      </c>
      <c r="BA130" s="20">
        <v>12</v>
      </c>
      <c r="BB130" s="20">
        <v>7</v>
      </c>
      <c r="BC130" s="20">
        <v>42</v>
      </c>
      <c r="BD130" s="20">
        <v>0</v>
      </c>
      <c r="BE130" s="20">
        <v>0</v>
      </c>
      <c r="BF130" s="155">
        <v>65</v>
      </c>
      <c r="BP130" s="153"/>
      <c r="BZ130" s="153"/>
    </row>
    <row r="131" spans="8:78" x14ac:dyDescent="0.15">
      <c r="H131" s="153"/>
      <c r="J131" s="20" t="s">
        <v>29</v>
      </c>
      <c r="K131" s="20">
        <v>1154</v>
      </c>
      <c r="L131" s="20">
        <v>0</v>
      </c>
      <c r="M131" s="20">
        <v>23</v>
      </c>
      <c r="N131" s="20">
        <v>1180</v>
      </c>
      <c r="P131" s="153" t="str">
        <f t="shared" si="5"/>
        <v>DementiaDomestic Care</v>
      </c>
      <c r="Q131" s="155" t="s">
        <v>60</v>
      </c>
      <c r="R131" s="20" t="s">
        <v>44</v>
      </c>
      <c r="S131" s="20">
        <v>17</v>
      </c>
      <c r="T131" s="20">
        <v>53</v>
      </c>
      <c r="U131" s="20">
        <v>308</v>
      </c>
      <c r="V131" s="20">
        <v>19</v>
      </c>
      <c r="W131" s="20">
        <v>0</v>
      </c>
      <c r="X131" s="20">
        <v>397</v>
      </c>
      <c r="Z131" s="155" t="s">
        <v>69</v>
      </c>
      <c r="AD131" s="20" t="str">
        <f t="shared" si="2"/>
        <v>Falkirk18-64</v>
      </c>
      <c r="AE131" s="20" t="s">
        <v>19</v>
      </c>
      <c r="AF131" s="20" t="s">
        <v>40</v>
      </c>
      <c r="AG131" s="20">
        <v>27</v>
      </c>
      <c r="AH131" s="20">
        <v>45</v>
      </c>
      <c r="AI131" s="20">
        <v>686</v>
      </c>
      <c r="AJ131" s="20">
        <v>34</v>
      </c>
      <c r="AK131" s="155">
        <v>0</v>
      </c>
      <c r="AL131" s="155">
        <v>792</v>
      </c>
      <c r="AN131" s="20" t="str">
        <f t="shared" si="3"/>
        <v>InverclydeFemale</v>
      </c>
      <c r="AO131" s="20" t="s">
        <v>15</v>
      </c>
      <c r="AP131" s="20" t="s">
        <v>53</v>
      </c>
      <c r="AQ131" s="20">
        <v>20</v>
      </c>
      <c r="AR131" s="20">
        <v>0</v>
      </c>
      <c r="AS131" s="20">
        <v>2504</v>
      </c>
      <c r="AT131" s="20">
        <v>149</v>
      </c>
      <c r="AU131" s="155">
        <v>0</v>
      </c>
      <c r="AV131" s="20">
        <v>2675</v>
      </c>
      <c r="AX131" s="20" t="str">
        <f t="shared" si="4"/>
        <v>East AyrshireAll</v>
      </c>
      <c r="AY131" s="20" t="s">
        <v>25</v>
      </c>
      <c r="AZ131" s="20" t="s">
        <v>34</v>
      </c>
      <c r="BA131" s="20">
        <v>212</v>
      </c>
      <c r="BB131" s="20">
        <v>127</v>
      </c>
      <c r="BC131" s="20">
        <v>557</v>
      </c>
      <c r="BD131" s="20">
        <v>48</v>
      </c>
      <c r="BE131" s="20">
        <v>0</v>
      </c>
      <c r="BF131" s="155">
        <v>944</v>
      </c>
      <c r="BP131" s="153"/>
      <c r="BZ131" s="153"/>
    </row>
    <row r="132" spans="8:78" x14ac:dyDescent="0.15">
      <c r="H132" s="153"/>
      <c r="J132" s="20" t="s">
        <v>28</v>
      </c>
      <c r="K132" s="20">
        <v>1490</v>
      </c>
      <c r="L132" s="20">
        <v>5</v>
      </c>
      <c r="M132" s="20">
        <v>161</v>
      </c>
      <c r="N132" s="20">
        <v>1656</v>
      </c>
      <c r="P132" s="153" t="str">
        <f t="shared" si="5"/>
        <v>DementiaHousing Support</v>
      </c>
      <c r="Q132" s="155" t="s">
        <v>60</v>
      </c>
      <c r="R132" s="20" t="s">
        <v>45</v>
      </c>
      <c r="S132" s="20">
        <v>13</v>
      </c>
      <c r="T132" s="20">
        <v>32</v>
      </c>
      <c r="U132" s="20">
        <v>246</v>
      </c>
      <c r="V132" s="20">
        <v>52</v>
      </c>
      <c r="W132" s="20">
        <v>0</v>
      </c>
      <c r="X132" s="20">
        <v>343</v>
      </c>
      <c r="Z132" s="155" t="s">
        <v>67</v>
      </c>
      <c r="AD132" s="20" t="str">
        <f t="shared" si="2"/>
        <v>Falkirk65+</v>
      </c>
      <c r="AE132" s="20" t="s">
        <v>19</v>
      </c>
      <c r="AF132" s="20" t="s">
        <v>41</v>
      </c>
      <c r="AG132" s="20">
        <v>13</v>
      </c>
      <c r="AH132" s="20">
        <v>22</v>
      </c>
      <c r="AI132" s="20">
        <v>1859</v>
      </c>
      <c r="AJ132" s="20">
        <v>68</v>
      </c>
      <c r="AK132" s="155">
        <v>0</v>
      </c>
      <c r="AL132" s="155">
        <v>1962</v>
      </c>
      <c r="AN132" s="20" t="str">
        <f t="shared" si="3"/>
        <v>InverclydeAll</v>
      </c>
      <c r="AO132" s="20" t="s">
        <v>15</v>
      </c>
      <c r="AP132" s="20" t="s">
        <v>34</v>
      </c>
      <c r="AQ132" s="20">
        <v>39</v>
      </c>
      <c r="AR132" s="20">
        <v>0</v>
      </c>
      <c r="AS132" s="20">
        <v>3844</v>
      </c>
      <c r="AT132" s="20">
        <v>231</v>
      </c>
      <c r="AU132" s="155">
        <v>0</v>
      </c>
      <c r="AV132" s="20">
        <v>4117</v>
      </c>
      <c r="AX132" s="20" t="str">
        <f t="shared" si="4"/>
        <v>East Dunbartonshire1</v>
      </c>
      <c r="AY132" s="20" t="s">
        <v>24</v>
      </c>
      <c r="AZ132" s="20">
        <v>1</v>
      </c>
      <c r="BA132" s="20">
        <v>0</v>
      </c>
      <c r="BB132" s="20">
        <v>6</v>
      </c>
      <c r="BC132" s="20">
        <v>73</v>
      </c>
      <c r="BD132" s="20">
        <v>0</v>
      </c>
      <c r="BE132" s="20">
        <v>0</v>
      </c>
      <c r="BF132" s="155">
        <v>87</v>
      </c>
      <c r="BP132" s="153"/>
      <c r="BZ132" s="153"/>
    </row>
    <row r="133" spans="8:78" x14ac:dyDescent="0.15">
      <c r="H133" s="153"/>
      <c r="J133" s="20" t="s">
        <v>27</v>
      </c>
      <c r="K133" s="20">
        <v>4415</v>
      </c>
      <c r="L133" s="20">
        <v>16</v>
      </c>
      <c r="M133" s="20">
        <v>2412</v>
      </c>
      <c r="N133" s="20">
        <v>6843</v>
      </c>
      <c r="P133" s="153" t="str">
        <f t="shared" si="5"/>
        <v>DementiaSocial, Education, Recreational</v>
      </c>
      <c r="Q133" s="155" t="s">
        <v>60</v>
      </c>
      <c r="R133" s="20" t="s">
        <v>46</v>
      </c>
      <c r="S133" s="20">
        <v>59</v>
      </c>
      <c r="T133" s="20">
        <v>40</v>
      </c>
      <c r="U133" s="20">
        <v>819</v>
      </c>
      <c r="V133" s="20">
        <v>96</v>
      </c>
      <c r="W133" s="20">
        <v>0</v>
      </c>
      <c r="X133" s="20">
        <v>1014</v>
      </c>
      <c r="Z133" s="155" t="s">
        <v>62</v>
      </c>
      <c r="AD133" s="20" t="str">
        <f t="shared" si="2"/>
        <v>FalkirkAll</v>
      </c>
      <c r="AE133" s="20" t="s">
        <v>19</v>
      </c>
      <c r="AF133" s="20" t="s">
        <v>34</v>
      </c>
      <c r="AG133" s="20">
        <v>40</v>
      </c>
      <c r="AH133" s="20">
        <v>67</v>
      </c>
      <c r="AI133" s="20">
        <v>2549</v>
      </c>
      <c r="AJ133" s="20">
        <v>102</v>
      </c>
      <c r="AK133" s="155">
        <v>0</v>
      </c>
      <c r="AL133" s="155">
        <v>2758</v>
      </c>
      <c r="AN133" s="20" t="str">
        <f t="shared" si="3"/>
        <v>MidlothianMale</v>
      </c>
      <c r="AO133" s="20" t="s">
        <v>14</v>
      </c>
      <c r="AP133" s="20" t="s">
        <v>52</v>
      </c>
      <c r="AQ133" s="20">
        <v>41</v>
      </c>
      <c r="AR133" s="20">
        <v>32</v>
      </c>
      <c r="AS133" s="20">
        <v>910</v>
      </c>
      <c r="AT133" s="20">
        <v>54</v>
      </c>
      <c r="AU133" s="155">
        <v>0</v>
      </c>
      <c r="AV133" s="20">
        <v>1037</v>
      </c>
      <c r="AX133" s="20" t="str">
        <f t="shared" si="4"/>
        <v>East Dunbartonshire2</v>
      </c>
      <c r="AY133" s="20" t="s">
        <v>24</v>
      </c>
      <c r="AZ133" s="20">
        <v>2</v>
      </c>
      <c r="BA133" s="20">
        <v>27</v>
      </c>
      <c r="BB133" s="20">
        <v>19</v>
      </c>
      <c r="BC133" s="20">
        <v>307</v>
      </c>
      <c r="BD133" s="20">
        <v>17</v>
      </c>
      <c r="BE133" s="20">
        <v>0</v>
      </c>
      <c r="BF133" s="155">
        <v>370</v>
      </c>
      <c r="BP133" s="153"/>
      <c r="BZ133" s="153"/>
    </row>
    <row r="134" spans="8:78" x14ac:dyDescent="0.15">
      <c r="H134" s="153"/>
      <c r="J134" s="20" t="s">
        <v>26</v>
      </c>
      <c r="K134" s="20">
        <v>4320</v>
      </c>
      <c r="L134" s="20">
        <v>61</v>
      </c>
      <c r="M134" s="20">
        <v>946</v>
      </c>
      <c r="N134" s="20">
        <v>5327</v>
      </c>
      <c r="P134" s="153" t="str">
        <f t="shared" si="5"/>
        <v>DementiaEquipment and adaptations</v>
      </c>
      <c r="Q134" s="155" t="s">
        <v>60</v>
      </c>
      <c r="R134" s="20" t="s">
        <v>47</v>
      </c>
      <c r="S134" s="20">
        <v>12</v>
      </c>
      <c r="T134" s="20">
        <v>14</v>
      </c>
      <c r="U134" s="20">
        <v>859</v>
      </c>
      <c r="V134" s="20">
        <v>83</v>
      </c>
      <c r="W134" s="20">
        <v>0</v>
      </c>
      <c r="X134" s="20">
        <v>968</v>
      </c>
      <c r="Z134" s="155" t="s">
        <v>113</v>
      </c>
      <c r="AD134" s="20" t="str">
        <f t="shared" si="2"/>
        <v>Fife&lt;18</v>
      </c>
      <c r="AE134" s="20" t="s">
        <v>18</v>
      </c>
      <c r="AF134" s="20" t="s">
        <v>39</v>
      </c>
      <c r="AG134" s="20">
        <v>57</v>
      </c>
      <c r="AH134" s="20">
        <v>0</v>
      </c>
      <c r="AI134" s="20">
        <v>14</v>
      </c>
      <c r="AJ134" s="20">
        <v>0</v>
      </c>
      <c r="AK134" s="155">
        <v>0</v>
      </c>
      <c r="AL134" s="155">
        <v>75</v>
      </c>
      <c r="AN134" s="20" t="str">
        <f t="shared" si="3"/>
        <v>MidlothianFemale</v>
      </c>
      <c r="AO134" s="20" t="s">
        <v>14</v>
      </c>
      <c r="AP134" s="20" t="s">
        <v>53</v>
      </c>
      <c r="AQ134" s="20">
        <v>29</v>
      </c>
      <c r="AR134" s="20">
        <v>39</v>
      </c>
      <c r="AS134" s="20">
        <v>1125</v>
      </c>
      <c r="AT134" s="20">
        <v>60</v>
      </c>
      <c r="AU134" s="155">
        <v>0</v>
      </c>
      <c r="AV134" s="20">
        <v>1253</v>
      </c>
      <c r="AX134" s="20" t="str">
        <f t="shared" si="4"/>
        <v>East Dunbartonshire3</v>
      </c>
      <c r="AY134" s="20" t="s">
        <v>24</v>
      </c>
      <c r="AZ134" s="20">
        <v>3</v>
      </c>
      <c r="BA134" s="20">
        <v>7</v>
      </c>
      <c r="BB134" s="20">
        <v>0</v>
      </c>
      <c r="BC134" s="20">
        <v>82</v>
      </c>
      <c r="BD134" s="20">
        <v>0</v>
      </c>
      <c r="BE134" s="20">
        <v>0</v>
      </c>
      <c r="BF134" s="155">
        <v>96</v>
      </c>
      <c r="BP134" s="153"/>
      <c r="BZ134" s="153"/>
    </row>
    <row r="135" spans="8:78" x14ac:dyDescent="0.15">
      <c r="H135" s="153"/>
      <c r="J135" s="20" t="s">
        <v>25</v>
      </c>
      <c r="K135" s="20">
        <v>930</v>
      </c>
      <c r="L135" s="20">
        <v>9</v>
      </c>
      <c r="M135" s="20">
        <v>5</v>
      </c>
      <c r="N135" s="20">
        <v>944</v>
      </c>
      <c r="P135" s="153" t="str">
        <f t="shared" si="5"/>
        <v>DementiaRespite</v>
      </c>
      <c r="Q135" s="155" t="s">
        <v>60</v>
      </c>
      <c r="R135" s="20" t="s">
        <v>48</v>
      </c>
      <c r="S135" s="20">
        <v>41</v>
      </c>
      <c r="T135" s="20">
        <v>52</v>
      </c>
      <c r="U135" s="20">
        <v>983</v>
      </c>
      <c r="V135" s="20">
        <v>117</v>
      </c>
      <c r="W135" s="20">
        <v>0</v>
      </c>
      <c r="X135" s="20">
        <v>1193</v>
      </c>
      <c r="Z135" s="155" t="s">
        <v>50</v>
      </c>
      <c r="AD135" s="20" t="str">
        <f t="shared" si="2"/>
        <v>Fife18-64</v>
      </c>
      <c r="AE135" s="20" t="s">
        <v>18</v>
      </c>
      <c r="AF135" s="20" t="s">
        <v>40</v>
      </c>
      <c r="AG135" s="20">
        <v>180</v>
      </c>
      <c r="AH135" s="20">
        <v>0</v>
      </c>
      <c r="AI135" s="20">
        <v>922</v>
      </c>
      <c r="AJ135" s="20">
        <v>56</v>
      </c>
      <c r="AK135" s="155">
        <v>0</v>
      </c>
      <c r="AL135" s="155">
        <v>1160</v>
      </c>
      <c r="AN135" s="20" t="str">
        <f t="shared" si="3"/>
        <v>MidlothianAll</v>
      </c>
      <c r="AO135" s="20" t="s">
        <v>14</v>
      </c>
      <c r="AP135" s="20" t="s">
        <v>34</v>
      </c>
      <c r="AQ135" s="20">
        <v>70</v>
      </c>
      <c r="AR135" s="20">
        <v>71</v>
      </c>
      <c r="AS135" s="20">
        <v>2035</v>
      </c>
      <c r="AT135" s="20">
        <v>114</v>
      </c>
      <c r="AU135" s="155">
        <v>0</v>
      </c>
      <c r="AV135" s="20">
        <v>2290</v>
      </c>
      <c r="AX135" s="20" t="str">
        <f t="shared" si="4"/>
        <v>East Dunbartonshire4</v>
      </c>
      <c r="AY135" s="20" t="s">
        <v>24</v>
      </c>
      <c r="AZ135" s="20">
        <v>4</v>
      </c>
      <c r="BA135" s="20">
        <v>27</v>
      </c>
      <c r="BB135" s="20">
        <v>10</v>
      </c>
      <c r="BC135" s="20">
        <v>213</v>
      </c>
      <c r="BD135" s="20">
        <v>25</v>
      </c>
      <c r="BE135" s="20">
        <v>0</v>
      </c>
      <c r="BF135" s="155">
        <v>275</v>
      </c>
      <c r="BP135" s="153"/>
      <c r="BZ135" s="153"/>
    </row>
    <row r="136" spans="8:78" x14ac:dyDescent="0.15">
      <c r="H136" s="153"/>
      <c r="J136" s="20" t="s">
        <v>24</v>
      </c>
      <c r="K136" s="20">
        <v>1267</v>
      </c>
      <c r="L136" s="20">
        <v>43</v>
      </c>
      <c r="M136" s="20">
        <v>323</v>
      </c>
      <c r="N136" s="20">
        <v>1633</v>
      </c>
      <c r="P136" s="153" t="str">
        <f t="shared" si="5"/>
        <v>DementiaMeals</v>
      </c>
      <c r="Q136" s="155" t="s">
        <v>60</v>
      </c>
      <c r="R136" s="20" t="s">
        <v>49</v>
      </c>
      <c r="S136" s="20">
        <v>6</v>
      </c>
      <c r="T136" s="20">
        <v>20</v>
      </c>
      <c r="U136" s="20">
        <v>313</v>
      </c>
      <c r="V136" s="20">
        <v>21</v>
      </c>
      <c r="W136" s="20">
        <v>0</v>
      </c>
      <c r="X136" s="20">
        <v>360</v>
      </c>
      <c r="Z136" s="155" t="s">
        <v>51</v>
      </c>
      <c r="AD136" s="20" t="str">
        <f t="shared" si="2"/>
        <v>Fife65+</v>
      </c>
      <c r="AE136" s="20" t="s">
        <v>18</v>
      </c>
      <c r="AF136" s="20" t="s">
        <v>41</v>
      </c>
      <c r="AG136" s="20">
        <v>159</v>
      </c>
      <c r="AH136" s="20">
        <v>9</v>
      </c>
      <c r="AI136" s="20">
        <v>1906</v>
      </c>
      <c r="AJ136" s="20">
        <v>41</v>
      </c>
      <c r="AK136" s="155">
        <v>0</v>
      </c>
      <c r="AL136" s="155">
        <v>2115</v>
      </c>
      <c r="AN136" s="20" t="str">
        <f t="shared" si="3"/>
        <v>MorayMale</v>
      </c>
      <c r="AO136" s="20" t="s">
        <v>13</v>
      </c>
      <c r="AP136" s="20" t="s">
        <v>52</v>
      </c>
      <c r="AQ136" s="20">
        <v>83</v>
      </c>
      <c r="AR136" s="20">
        <v>100</v>
      </c>
      <c r="AS136" s="20">
        <v>321</v>
      </c>
      <c r="AT136" s="20">
        <v>7</v>
      </c>
      <c r="AU136" s="155">
        <v>0</v>
      </c>
      <c r="AV136" s="20">
        <v>511</v>
      </c>
      <c r="AX136" s="20" t="str">
        <f t="shared" si="4"/>
        <v>East Dunbartonshire5</v>
      </c>
      <c r="AY136" s="20" t="s">
        <v>24</v>
      </c>
      <c r="AZ136" s="20">
        <v>5</v>
      </c>
      <c r="BA136" s="20">
        <v>100</v>
      </c>
      <c r="BB136" s="20">
        <v>37</v>
      </c>
      <c r="BC136" s="20">
        <v>610</v>
      </c>
      <c r="BD136" s="20">
        <v>58</v>
      </c>
      <c r="BE136" s="20">
        <v>0</v>
      </c>
      <c r="BF136" s="155">
        <v>805</v>
      </c>
      <c r="BP136" s="153"/>
      <c r="BZ136" s="153"/>
    </row>
    <row r="137" spans="8:78" x14ac:dyDescent="0.15">
      <c r="H137" s="153"/>
      <c r="J137" s="20" t="s">
        <v>23</v>
      </c>
      <c r="K137" s="20">
        <v>474</v>
      </c>
      <c r="L137" s="20">
        <v>0</v>
      </c>
      <c r="M137" s="20">
        <v>439</v>
      </c>
      <c r="N137" s="20">
        <v>917</v>
      </c>
      <c r="P137" s="153" t="str">
        <f t="shared" si="5"/>
        <v>DementiaOther</v>
      </c>
      <c r="Q137" s="155" t="s">
        <v>60</v>
      </c>
      <c r="R137" s="20" t="s">
        <v>50</v>
      </c>
      <c r="S137" s="20">
        <v>18</v>
      </c>
      <c r="T137" s="20">
        <v>56</v>
      </c>
      <c r="U137" s="20">
        <v>557</v>
      </c>
      <c r="V137" s="20">
        <v>21</v>
      </c>
      <c r="W137" s="20">
        <v>0</v>
      </c>
      <c r="X137" s="20">
        <v>652</v>
      </c>
      <c r="Z137" s="155" t="s">
        <v>34</v>
      </c>
      <c r="AD137" s="20" t="str">
        <f t="shared" si="2"/>
        <v>FifeAll</v>
      </c>
      <c r="AE137" s="20" t="s">
        <v>18</v>
      </c>
      <c r="AF137" s="20" t="s">
        <v>34</v>
      </c>
      <c r="AG137" s="20">
        <v>396</v>
      </c>
      <c r="AH137" s="20">
        <v>14</v>
      </c>
      <c r="AI137" s="20">
        <v>2842</v>
      </c>
      <c r="AJ137" s="20">
        <v>98</v>
      </c>
      <c r="AK137" s="155">
        <v>0</v>
      </c>
      <c r="AL137" s="155">
        <v>3350</v>
      </c>
      <c r="AN137" s="20" t="str">
        <f t="shared" si="3"/>
        <v>MorayFemale</v>
      </c>
      <c r="AO137" s="20" t="s">
        <v>13</v>
      </c>
      <c r="AP137" s="20" t="s">
        <v>53</v>
      </c>
      <c r="AQ137" s="20">
        <v>116</v>
      </c>
      <c r="AR137" s="20">
        <v>112</v>
      </c>
      <c r="AS137" s="20">
        <v>571</v>
      </c>
      <c r="AT137" s="20">
        <v>5</v>
      </c>
      <c r="AU137" s="155">
        <v>0</v>
      </c>
      <c r="AV137" s="20">
        <v>804</v>
      </c>
      <c r="AX137" s="20" t="str">
        <f t="shared" si="4"/>
        <v>East DunbartonshireAll</v>
      </c>
      <c r="AY137" s="20" t="s">
        <v>24</v>
      </c>
      <c r="AZ137" s="20" t="s">
        <v>34</v>
      </c>
      <c r="BA137" s="20">
        <v>165</v>
      </c>
      <c r="BB137" s="20">
        <v>76</v>
      </c>
      <c r="BC137" s="20">
        <v>1285</v>
      </c>
      <c r="BD137" s="20">
        <v>107</v>
      </c>
      <c r="BE137" s="20">
        <v>0</v>
      </c>
      <c r="BF137" s="155">
        <v>1633</v>
      </c>
      <c r="BP137" s="153"/>
      <c r="BZ137" s="153"/>
    </row>
    <row r="138" spans="8:78" x14ac:dyDescent="0.15">
      <c r="H138" s="153"/>
      <c r="J138" s="20" t="s">
        <v>22</v>
      </c>
      <c r="K138" s="20">
        <v>695</v>
      </c>
      <c r="L138" s="20">
        <v>28</v>
      </c>
      <c r="M138" s="20">
        <v>0</v>
      </c>
      <c r="N138" s="20">
        <v>727</v>
      </c>
      <c r="P138" s="153" t="str">
        <f t="shared" si="5"/>
        <v>DementiaNot Known</v>
      </c>
      <c r="Q138" s="155" t="s">
        <v>60</v>
      </c>
      <c r="R138" s="20" t="s">
        <v>51</v>
      </c>
      <c r="S138" s="20">
        <v>50</v>
      </c>
      <c r="T138" s="20">
        <v>24</v>
      </c>
      <c r="U138" s="20">
        <v>1263</v>
      </c>
      <c r="V138" s="20">
        <v>62</v>
      </c>
      <c r="W138" s="20">
        <v>0</v>
      </c>
      <c r="X138" s="20">
        <v>1399</v>
      </c>
      <c r="AD138" s="20" t="str">
        <f t="shared" si="2"/>
        <v>Glasgow City&lt;18</v>
      </c>
      <c r="AE138" s="20" t="s">
        <v>17</v>
      </c>
      <c r="AF138" s="20" t="s">
        <v>39</v>
      </c>
      <c r="AG138" s="20">
        <v>51</v>
      </c>
      <c r="AH138" s="20">
        <v>55</v>
      </c>
      <c r="AI138" s="20">
        <v>0</v>
      </c>
      <c r="AJ138" s="20">
        <v>10</v>
      </c>
      <c r="AK138" s="155">
        <v>0</v>
      </c>
      <c r="AL138" s="155">
        <v>117</v>
      </c>
      <c r="AN138" s="20" t="str">
        <f t="shared" si="3"/>
        <v>MorayAll</v>
      </c>
      <c r="AO138" s="20" t="s">
        <v>13</v>
      </c>
      <c r="AP138" s="20" t="s">
        <v>34</v>
      </c>
      <c r="AQ138" s="20">
        <v>199</v>
      </c>
      <c r="AR138" s="20">
        <v>212</v>
      </c>
      <c r="AS138" s="20">
        <v>892</v>
      </c>
      <c r="AT138" s="20">
        <v>12</v>
      </c>
      <c r="AU138" s="155">
        <v>0</v>
      </c>
      <c r="AV138" s="20">
        <v>1315</v>
      </c>
      <c r="AX138" s="20" t="str">
        <f t="shared" si="4"/>
        <v>East LothianUnknown</v>
      </c>
      <c r="AY138" s="20" t="s">
        <v>23</v>
      </c>
      <c r="AZ138" s="20" t="s">
        <v>107</v>
      </c>
      <c r="BA138" s="20">
        <v>0</v>
      </c>
      <c r="BB138" s="20">
        <v>0</v>
      </c>
      <c r="BC138" s="20">
        <v>0</v>
      </c>
      <c r="BD138" s="20">
        <v>0</v>
      </c>
      <c r="BE138" s="20">
        <v>0</v>
      </c>
      <c r="BF138" s="155">
        <v>0</v>
      </c>
      <c r="BP138" s="153"/>
      <c r="BZ138" s="153"/>
    </row>
    <row r="139" spans="8:78" x14ac:dyDescent="0.15">
      <c r="H139" s="153"/>
      <c r="J139" s="20" t="s">
        <v>21</v>
      </c>
      <c r="K139" s="20">
        <v>2971</v>
      </c>
      <c r="L139" s="20">
        <v>110</v>
      </c>
      <c r="M139" s="20">
        <v>1595</v>
      </c>
      <c r="N139" s="20">
        <v>4676</v>
      </c>
      <c r="P139" s="153" t="str">
        <f t="shared" si="5"/>
        <v>Mental HealthPersonal Care</v>
      </c>
      <c r="Q139" s="155" t="s">
        <v>61</v>
      </c>
      <c r="R139" s="20" t="s">
        <v>42</v>
      </c>
      <c r="S139" s="20">
        <v>98</v>
      </c>
      <c r="T139" s="20">
        <v>92</v>
      </c>
      <c r="U139" s="20">
        <v>926</v>
      </c>
      <c r="V139" s="20">
        <v>89</v>
      </c>
      <c r="W139" s="20">
        <v>0</v>
      </c>
      <c r="X139" s="20">
        <v>1205</v>
      </c>
      <c r="AD139" s="20" t="str">
        <f t="shared" si="2"/>
        <v>Glasgow City18-64</v>
      </c>
      <c r="AE139" s="20" t="s">
        <v>17</v>
      </c>
      <c r="AF139" s="20" t="s">
        <v>40</v>
      </c>
      <c r="AG139" s="20">
        <v>268</v>
      </c>
      <c r="AH139" s="20">
        <v>1266</v>
      </c>
      <c r="AI139" s="20">
        <v>1023</v>
      </c>
      <c r="AJ139" s="20">
        <v>72</v>
      </c>
      <c r="AK139" s="155">
        <v>0</v>
      </c>
      <c r="AL139" s="155">
        <v>2629</v>
      </c>
      <c r="AN139" s="20" t="str">
        <f t="shared" si="3"/>
        <v>North AyrshireUnknown</v>
      </c>
      <c r="AO139" s="20" t="s">
        <v>12</v>
      </c>
      <c r="AP139" s="20" t="s">
        <v>107</v>
      </c>
      <c r="AQ139" s="20">
        <v>0</v>
      </c>
      <c r="AR139" s="20">
        <v>0</v>
      </c>
      <c r="AS139" s="20">
        <v>0</v>
      </c>
      <c r="AT139" s="20">
        <v>0</v>
      </c>
      <c r="AU139" s="155">
        <v>0</v>
      </c>
      <c r="AV139" s="20">
        <v>0</v>
      </c>
      <c r="AX139" s="20" t="str">
        <f t="shared" si="4"/>
        <v>East Lothian1</v>
      </c>
      <c r="AY139" s="20" t="s">
        <v>23</v>
      </c>
      <c r="AZ139" s="20">
        <v>1</v>
      </c>
      <c r="BA139" s="20">
        <v>0</v>
      </c>
      <c r="BB139" s="20">
        <v>0</v>
      </c>
      <c r="BC139" s="20">
        <v>34</v>
      </c>
      <c r="BD139" s="20">
        <v>0</v>
      </c>
      <c r="BE139" s="20">
        <v>0</v>
      </c>
      <c r="BF139" s="155">
        <v>39</v>
      </c>
      <c r="BP139" s="153"/>
      <c r="BZ139" s="153"/>
    </row>
    <row r="140" spans="8:78" x14ac:dyDescent="0.15">
      <c r="H140" s="153"/>
      <c r="J140" s="20" t="s">
        <v>20</v>
      </c>
      <c r="K140" s="20">
        <v>547</v>
      </c>
      <c r="L140" s="20">
        <v>0</v>
      </c>
      <c r="M140" s="20">
        <v>79</v>
      </c>
      <c r="N140" s="20">
        <v>626</v>
      </c>
      <c r="P140" s="153" t="str">
        <f t="shared" si="5"/>
        <v>Mental HealthHealth Care</v>
      </c>
      <c r="Q140" s="155" t="s">
        <v>61</v>
      </c>
      <c r="R140" s="20" t="s">
        <v>43</v>
      </c>
      <c r="S140" s="20">
        <v>0</v>
      </c>
      <c r="T140" s="20">
        <v>85</v>
      </c>
      <c r="U140" s="20">
        <v>263</v>
      </c>
      <c r="V140" s="20">
        <v>0</v>
      </c>
      <c r="W140" s="20">
        <v>0</v>
      </c>
      <c r="X140" s="20">
        <v>352</v>
      </c>
      <c r="AD140" s="20" t="str">
        <f t="shared" si="2"/>
        <v>Glasgow City65+</v>
      </c>
      <c r="AE140" s="20" t="s">
        <v>17</v>
      </c>
      <c r="AF140" s="20" t="s">
        <v>41</v>
      </c>
      <c r="AG140" s="20">
        <v>71</v>
      </c>
      <c r="AH140" s="20">
        <v>305</v>
      </c>
      <c r="AI140" s="20">
        <v>194</v>
      </c>
      <c r="AJ140" s="20">
        <v>17</v>
      </c>
      <c r="AK140" s="155">
        <v>0</v>
      </c>
      <c r="AL140" s="155">
        <v>587</v>
      </c>
      <c r="AN140" s="20" t="str">
        <f t="shared" si="3"/>
        <v>North AyrshireMale</v>
      </c>
      <c r="AO140" s="20" t="s">
        <v>12</v>
      </c>
      <c r="AP140" s="20" t="s">
        <v>52</v>
      </c>
      <c r="AQ140" s="20">
        <v>96</v>
      </c>
      <c r="AR140" s="20">
        <v>6</v>
      </c>
      <c r="AS140" s="20">
        <v>2276</v>
      </c>
      <c r="AT140" s="20">
        <v>10</v>
      </c>
      <c r="AU140" s="155">
        <v>0</v>
      </c>
      <c r="AV140" s="20">
        <v>2388</v>
      </c>
      <c r="AX140" s="20" t="str">
        <f t="shared" si="4"/>
        <v>East Lothian2</v>
      </c>
      <c r="AY140" s="20" t="s">
        <v>23</v>
      </c>
      <c r="AZ140" s="20">
        <v>2</v>
      </c>
      <c r="BA140" s="20">
        <v>9</v>
      </c>
      <c r="BB140" s="20">
        <v>0</v>
      </c>
      <c r="BC140" s="20">
        <v>282</v>
      </c>
      <c r="BD140" s="20">
        <v>21</v>
      </c>
      <c r="BE140" s="20">
        <v>0</v>
      </c>
      <c r="BF140" s="155">
        <v>313</v>
      </c>
      <c r="BP140" s="153"/>
      <c r="BZ140" s="153"/>
    </row>
    <row r="141" spans="8:78" x14ac:dyDescent="0.15">
      <c r="H141" s="153"/>
      <c r="J141" s="20" t="s">
        <v>19</v>
      </c>
      <c r="K141" s="20">
        <v>2569</v>
      </c>
      <c r="L141" s="20">
        <v>20</v>
      </c>
      <c r="M141" s="20">
        <v>169</v>
      </c>
      <c r="N141" s="20">
        <v>2758</v>
      </c>
      <c r="P141" s="153" t="str">
        <f t="shared" si="5"/>
        <v>Mental HealthDomestic Care</v>
      </c>
      <c r="Q141" s="155" t="s">
        <v>61</v>
      </c>
      <c r="R141" s="20" t="s">
        <v>44</v>
      </c>
      <c r="S141" s="20">
        <v>16</v>
      </c>
      <c r="T141" s="20">
        <v>86</v>
      </c>
      <c r="U141" s="20">
        <v>299</v>
      </c>
      <c r="V141" s="20">
        <v>26</v>
      </c>
      <c r="W141" s="20">
        <v>0</v>
      </c>
      <c r="X141" s="20">
        <v>427</v>
      </c>
      <c r="AD141" s="20" t="str">
        <f t="shared" si="2"/>
        <v>Glasgow CityAll</v>
      </c>
      <c r="AE141" s="20" t="s">
        <v>17</v>
      </c>
      <c r="AF141" s="20" t="s">
        <v>34</v>
      </c>
      <c r="AG141" s="20">
        <v>390</v>
      </c>
      <c r="AH141" s="20">
        <v>1626</v>
      </c>
      <c r="AI141" s="20">
        <v>1218</v>
      </c>
      <c r="AJ141" s="20">
        <v>99</v>
      </c>
      <c r="AK141" s="155">
        <v>0</v>
      </c>
      <c r="AL141" s="155">
        <v>3333</v>
      </c>
      <c r="AN141" s="20" t="str">
        <f t="shared" si="3"/>
        <v>North AyrshireFemale</v>
      </c>
      <c r="AO141" s="20" t="s">
        <v>12</v>
      </c>
      <c r="AP141" s="20" t="s">
        <v>53</v>
      </c>
      <c r="AQ141" s="20">
        <v>103</v>
      </c>
      <c r="AR141" s="20">
        <v>5</v>
      </c>
      <c r="AS141" s="20">
        <v>3999</v>
      </c>
      <c r="AT141" s="20">
        <v>14</v>
      </c>
      <c r="AU141" s="155">
        <v>0</v>
      </c>
      <c r="AV141" s="20">
        <v>4121</v>
      </c>
      <c r="AX141" s="20" t="str">
        <f t="shared" si="4"/>
        <v>East Lothian3</v>
      </c>
      <c r="AY141" s="20" t="s">
        <v>23</v>
      </c>
      <c r="AZ141" s="20">
        <v>3</v>
      </c>
      <c r="BA141" s="20">
        <v>13</v>
      </c>
      <c r="BB141" s="20">
        <v>11</v>
      </c>
      <c r="BC141" s="20">
        <v>204</v>
      </c>
      <c r="BD141" s="20">
        <v>22</v>
      </c>
      <c r="BE141" s="20">
        <v>0</v>
      </c>
      <c r="BF141" s="155">
        <v>250</v>
      </c>
      <c r="BP141" s="153"/>
      <c r="BZ141" s="153"/>
    </row>
    <row r="142" spans="8:78" x14ac:dyDescent="0.15">
      <c r="H142" s="153"/>
      <c r="J142" s="20" t="s">
        <v>18</v>
      </c>
      <c r="K142" s="20">
        <v>3082</v>
      </c>
      <c r="L142" s="20">
        <v>41</v>
      </c>
      <c r="M142" s="20">
        <v>227</v>
      </c>
      <c r="N142" s="20">
        <v>3350</v>
      </c>
      <c r="P142" s="153" t="str">
        <f t="shared" si="5"/>
        <v>Mental HealthHousing Support</v>
      </c>
      <c r="Q142" s="155" t="s">
        <v>61</v>
      </c>
      <c r="R142" s="20" t="s">
        <v>45</v>
      </c>
      <c r="S142" s="20">
        <v>19</v>
      </c>
      <c r="T142" s="20">
        <v>110</v>
      </c>
      <c r="U142" s="20">
        <v>596</v>
      </c>
      <c r="V142" s="20">
        <v>60</v>
      </c>
      <c r="W142" s="20">
        <v>0</v>
      </c>
      <c r="X142" s="20">
        <v>785</v>
      </c>
      <c r="AD142" s="20" t="str">
        <f t="shared" si="2"/>
        <v>Highland&lt;18</v>
      </c>
      <c r="AE142" s="20" t="s">
        <v>16</v>
      </c>
      <c r="AF142" s="20" t="s">
        <v>39</v>
      </c>
      <c r="AG142" s="20">
        <v>262</v>
      </c>
      <c r="AH142" s="20">
        <v>0</v>
      </c>
      <c r="AI142" s="20">
        <v>15</v>
      </c>
      <c r="AJ142" s="20">
        <v>8</v>
      </c>
      <c r="AK142" s="155">
        <v>0</v>
      </c>
      <c r="AL142" s="155">
        <v>285</v>
      </c>
      <c r="AN142" s="20" t="str">
        <f t="shared" si="3"/>
        <v>North AyrshireAll</v>
      </c>
      <c r="AO142" s="20" t="s">
        <v>12</v>
      </c>
      <c r="AP142" s="20" t="s">
        <v>34</v>
      </c>
      <c r="AQ142" s="20">
        <v>199</v>
      </c>
      <c r="AR142" s="20">
        <v>11</v>
      </c>
      <c r="AS142" s="20">
        <v>6278</v>
      </c>
      <c r="AT142" s="20">
        <v>24</v>
      </c>
      <c r="AU142" s="155">
        <v>0</v>
      </c>
      <c r="AV142" s="20">
        <v>6512</v>
      </c>
      <c r="AX142" s="20" t="str">
        <f t="shared" si="4"/>
        <v>East Lothian4</v>
      </c>
      <c r="AY142" s="20" t="s">
        <v>23</v>
      </c>
      <c r="AZ142" s="20">
        <v>4</v>
      </c>
      <c r="BA142" s="20">
        <v>11</v>
      </c>
      <c r="BB142" s="20">
        <v>9</v>
      </c>
      <c r="BC142" s="20">
        <v>138</v>
      </c>
      <c r="BD142" s="20">
        <v>21</v>
      </c>
      <c r="BE142" s="20">
        <v>0</v>
      </c>
      <c r="BF142" s="155">
        <v>179</v>
      </c>
      <c r="BP142" s="153"/>
      <c r="BZ142" s="153"/>
    </row>
    <row r="143" spans="8:78" x14ac:dyDescent="0.15">
      <c r="H143" s="153"/>
      <c r="J143" s="20" t="s">
        <v>17</v>
      </c>
      <c r="K143" s="20">
        <v>2740</v>
      </c>
      <c r="L143" s="20">
        <v>210</v>
      </c>
      <c r="M143" s="20">
        <v>383</v>
      </c>
      <c r="N143" s="20">
        <v>3333</v>
      </c>
      <c r="P143" s="153" t="str">
        <f t="shared" si="5"/>
        <v>Mental HealthSocial, Education, Recreational</v>
      </c>
      <c r="Q143" s="155" t="s">
        <v>61</v>
      </c>
      <c r="R143" s="20" t="s">
        <v>46</v>
      </c>
      <c r="S143" s="20">
        <v>60</v>
      </c>
      <c r="T143" s="20">
        <v>97</v>
      </c>
      <c r="U143" s="20">
        <v>244</v>
      </c>
      <c r="V143" s="20">
        <v>31</v>
      </c>
      <c r="W143" s="20">
        <v>0</v>
      </c>
      <c r="X143" s="20">
        <v>432</v>
      </c>
      <c r="AD143" s="20" t="str">
        <f t="shared" si="2"/>
        <v>Highland18-64</v>
      </c>
      <c r="AE143" s="20" t="s">
        <v>16</v>
      </c>
      <c r="AF143" s="20" t="s">
        <v>40</v>
      </c>
      <c r="AG143" s="20">
        <v>181</v>
      </c>
      <c r="AH143" s="20">
        <v>48</v>
      </c>
      <c r="AI143" s="20">
        <v>1214</v>
      </c>
      <c r="AJ143" s="20">
        <v>123</v>
      </c>
      <c r="AK143" s="155">
        <v>0</v>
      </c>
      <c r="AL143" s="155">
        <v>1566</v>
      </c>
      <c r="AN143" s="20" t="str">
        <f t="shared" si="3"/>
        <v>North LanarkshireMale</v>
      </c>
      <c r="AO143" s="20" t="s">
        <v>11</v>
      </c>
      <c r="AP143" s="20" t="s">
        <v>52</v>
      </c>
      <c r="AQ143" s="20">
        <v>110</v>
      </c>
      <c r="AR143" s="20">
        <v>466</v>
      </c>
      <c r="AS143" s="20">
        <v>92</v>
      </c>
      <c r="AT143" s="20">
        <v>8</v>
      </c>
      <c r="AU143" s="155">
        <v>0</v>
      </c>
      <c r="AV143" s="20">
        <v>676</v>
      </c>
      <c r="AX143" s="20" t="str">
        <f t="shared" si="4"/>
        <v>East Lothian5</v>
      </c>
      <c r="AY143" s="20" t="s">
        <v>23</v>
      </c>
      <c r="AZ143" s="20">
        <v>5</v>
      </c>
      <c r="BA143" s="20">
        <v>17</v>
      </c>
      <c r="BB143" s="20">
        <v>0</v>
      </c>
      <c r="BC143" s="20">
        <v>91</v>
      </c>
      <c r="BD143" s="20">
        <v>21</v>
      </c>
      <c r="BE143" s="20">
        <v>0</v>
      </c>
      <c r="BF143" s="155">
        <v>132</v>
      </c>
      <c r="BP143" s="153"/>
      <c r="BZ143" s="153"/>
    </row>
    <row r="144" spans="8:78" x14ac:dyDescent="0.15">
      <c r="H144" s="153"/>
      <c r="J144" s="20" t="s">
        <v>16</v>
      </c>
      <c r="K144" s="20">
        <v>4669</v>
      </c>
      <c r="L144" s="20">
        <v>28</v>
      </c>
      <c r="M144" s="20">
        <v>1386</v>
      </c>
      <c r="N144" s="20">
        <v>6083</v>
      </c>
      <c r="P144" s="153" t="str">
        <f t="shared" si="5"/>
        <v>Mental HealthEquipment and adaptations</v>
      </c>
      <c r="Q144" s="155" t="s">
        <v>61</v>
      </c>
      <c r="R144" s="20" t="s">
        <v>47</v>
      </c>
      <c r="S144" s="20">
        <v>12</v>
      </c>
      <c r="T144" s="20">
        <v>34</v>
      </c>
      <c r="U144" s="20">
        <v>545</v>
      </c>
      <c r="V144" s="20">
        <v>34</v>
      </c>
      <c r="W144" s="20">
        <v>0</v>
      </c>
      <c r="X144" s="20">
        <v>625</v>
      </c>
      <c r="AD144" s="20" t="str">
        <f t="shared" ref="AD144:AD201" si="6">CONCATENATE(AE144,AF144)</f>
        <v>Highland65+</v>
      </c>
      <c r="AE144" s="20" t="s">
        <v>16</v>
      </c>
      <c r="AF144" s="20" t="s">
        <v>41</v>
      </c>
      <c r="AG144" s="20">
        <v>95</v>
      </c>
      <c r="AH144" s="20">
        <v>71</v>
      </c>
      <c r="AI144" s="20">
        <v>3923</v>
      </c>
      <c r="AJ144" s="20">
        <v>143</v>
      </c>
      <c r="AK144" s="155">
        <v>0</v>
      </c>
      <c r="AL144" s="155">
        <v>4232</v>
      </c>
      <c r="AN144" s="20" t="str">
        <f t="shared" ref="AN144:AN174" si="7">CONCATENATE(AO144,AP144)</f>
        <v>North LanarkshireFemale</v>
      </c>
      <c r="AO144" s="20" t="s">
        <v>11</v>
      </c>
      <c r="AP144" s="20" t="s">
        <v>53</v>
      </c>
      <c r="AQ144" s="20">
        <v>89</v>
      </c>
      <c r="AR144" s="20">
        <v>365</v>
      </c>
      <c r="AS144" s="20">
        <v>59</v>
      </c>
      <c r="AT144" s="20">
        <v>0</v>
      </c>
      <c r="AU144" s="155">
        <v>0</v>
      </c>
      <c r="AV144" s="20">
        <v>517</v>
      </c>
      <c r="AX144" s="20" t="str">
        <f t="shared" ref="AX144:AX207" si="8">CONCATENATE(AY144,AZ144)</f>
        <v>East LothianAll</v>
      </c>
      <c r="AY144" s="20" t="s">
        <v>23</v>
      </c>
      <c r="AZ144" s="20" t="s">
        <v>34</v>
      </c>
      <c r="BA144" s="20">
        <v>50</v>
      </c>
      <c r="BB144" s="20">
        <v>26</v>
      </c>
      <c r="BC144" s="20">
        <v>753</v>
      </c>
      <c r="BD144" s="20">
        <v>88</v>
      </c>
      <c r="BE144" s="20">
        <v>0</v>
      </c>
      <c r="BF144" s="155">
        <v>917</v>
      </c>
      <c r="BP144" s="153"/>
      <c r="BZ144" s="153"/>
    </row>
    <row r="145" spans="8:78" x14ac:dyDescent="0.15">
      <c r="H145" s="153"/>
      <c r="J145" s="20" t="s">
        <v>15</v>
      </c>
      <c r="K145" s="20">
        <v>2352</v>
      </c>
      <c r="L145" s="20">
        <v>7</v>
      </c>
      <c r="M145" s="20">
        <v>1758</v>
      </c>
      <c r="N145" s="20">
        <v>4117</v>
      </c>
      <c r="P145" s="153" t="str">
        <f t="shared" si="5"/>
        <v>Mental HealthRespite</v>
      </c>
      <c r="Q145" s="155" t="s">
        <v>61</v>
      </c>
      <c r="R145" s="20" t="s">
        <v>48</v>
      </c>
      <c r="S145" s="20">
        <v>46</v>
      </c>
      <c r="T145" s="20">
        <v>22</v>
      </c>
      <c r="U145" s="20">
        <v>179</v>
      </c>
      <c r="V145" s="20">
        <v>43</v>
      </c>
      <c r="W145" s="20">
        <v>0</v>
      </c>
      <c r="X145" s="20">
        <v>290</v>
      </c>
      <c r="AD145" s="20" t="str">
        <f t="shared" si="6"/>
        <v>HighlandAll</v>
      </c>
      <c r="AE145" s="20" t="s">
        <v>16</v>
      </c>
      <c r="AF145" s="20" t="s">
        <v>34</v>
      </c>
      <c r="AG145" s="20">
        <v>538</v>
      </c>
      <c r="AH145" s="20">
        <v>119</v>
      </c>
      <c r="AI145" s="20">
        <v>5152</v>
      </c>
      <c r="AJ145" s="20">
        <v>274</v>
      </c>
      <c r="AK145" s="155">
        <v>0</v>
      </c>
      <c r="AL145" s="155">
        <v>6083</v>
      </c>
      <c r="AN145" s="20" t="str">
        <f t="shared" si="7"/>
        <v>North LanarkshireAll</v>
      </c>
      <c r="AO145" s="20" t="s">
        <v>11</v>
      </c>
      <c r="AP145" s="20" t="s">
        <v>34</v>
      </c>
      <c r="AQ145" s="20">
        <v>199</v>
      </c>
      <c r="AR145" s="20">
        <v>831</v>
      </c>
      <c r="AS145" s="20">
        <v>151</v>
      </c>
      <c r="AT145" s="20">
        <v>12</v>
      </c>
      <c r="AU145" s="155">
        <v>0</v>
      </c>
      <c r="AV145" s="20">
        <v>1193</v>
      </c>
      <c r="AX145" s="20" t="str">
        <f t="shared" si="8"/>
        <v>East RenfrewshireUnknown</v>
      </c>
      <c r="AY145" s="20" t="s">
        <v>22</v>
      </c>
      <c r="AZ145" s="20" t="s">
        <v>107</v>
      </c>
      <c r="BA145" s="20">
        <v>0</v>
      </c>
      <c r="BB145" s="20">
        <v>0</v>
      </c>
      <c r="BC145" s="20">
        <v>0</v>
      </c>
      <c r="BD145" s="20">
        <v>0</v>
      </c>
      <c r="BE145" s="20">
        <v>0</v>
      </c>
      <c r="BF145" s="155">
        <v>5</v>
      </c>
      <c r="BP145" s="153"/>
      <c r="BZ145" s="153"/>
    </row>
    <row r="146" spans="8:78" x14ac:dyDescent="0.15">
      <c r="H146" s="153"/>
      <c r="J146" s="20" t="s">
        <v>14</v>
      </c>
      <c r="K146" s="20">
        <v>1768</v>
      </c>
      <c r="L146" s="20">
        <v>11</v>
      </c>
      <c r="M146" s="20">
        <v>511</v>
      </c>
      <c r="N146" s="20">
        <v>2290</v>
      </c>
      <c r="P146" s="153" t="str">
        <f t="shared" si="5"/>
        <v>Mental HealthMeals</v>
      </c>
      <c r="Q146" s="155" t="s">
        <v>61</v>
      </c>
      <c r="R146" s="20" t="s">
        <v>49</v>
      </c>
      <c r="S146" s="20">
        <v>0</v>
      </c>
      <c r="T146" s="20">
        <v>54</v>
      </c>
      <c r="U146" s="20">
        <v>94</v>
      </c>
      <c r="V146" s="20">
        <v>9</v>
      </c>
      <c r="W146" s="20">
        <v>0</v>
      </c>
      <c r="X146" s="20">
        <v>161</v>
      </c>
      <c r="AD146" s="20" t="str">
        <f t="shared" si="6"/>
        <v>Inverclyde&lt;18</v>
      </c>
      <c r="AE146" s="20" t="s">
        <v>15</v>
      </c>
      <c r="AF146" s="20" t="s">
        <v>39</v>
      </c>
      <c r="AG146" s="20">
        <v>12</v>
      </c>
      <c r="AH146" s="20">
        <v>0</v>
      </c>
      <c r="AI146" s="20">
        <v>18</v>
      </c>
      <c r="AJ146" s="20">
        <v>0</v>
      </c>
      <c r="AK146" s="155">
        <v>0</v>
      </c>
      <c r="AL146" s="155">
        <v>31</v>
      </c>
      <c r="AN146" s="20" t="str">
        <f t="shared" si="7"/>
        <v>Orkney IslandsMale</v>
      </c>
      <c r="AO146" s="20" t="s">
        <v>10</v>
      </c>
      <c r="AP146" s="20" t="s">
        <v>52</v>
      </c>
      <c r="AQ146" s="20">
        <v>43</v>
      </c>
      <c r="AR146" s="20">
        <v>7</v>
      </c>
      <c r="AS146" s="20">
        <v>0</v>
      </c>
      <c r="AT146" s="20">
        <v>0</v>
      </c>
      <c r="AU146" s="155">
        <v>0</v>
      </c>
      <c r="AV146" s="20">
        <v>50</v>
      </c>
      <c r="AX146" s="20" t="str">
        <f t="shared" si="8"/>
        <v>East Renfrewshire1</v>
      </c>
      <c r="AY146" s="20" t="s">
        <v>22</v>
      </c>
      <c r="AZ146" s="20">
        <v>1</v>
      </c>
      <c r="BA146" s="20">
        <v>7</v>
      </c>
      <c r="BB146" s="20">
        <v>6</v>
      </c>
      <c r="BC146" s="20">
        <v>75</v>
      </c>
      <c r="BD146" s="20">
        <v>0</v>
      </c>
      <c r="BE146" s="20">
        <v>0</v>
      </c>
      <c r="BF146" s="155">
        <v>91</v>
      </c>
      <c r="BP146" s="153"/>
      <c r="BZ146" s="153"/>
    </row>
    <row r="147" spans="8:78" x14ac:dyDescent="0.15">
      <c r="H147" s="153"/>
      <c r="J147" s="20" t="s">
        <v>13</v>
      </c>
      <c r="K147" s="20">
        <v>1064</v>
      </c>
      <c r="L147" s="20">
        <v>8</v>
      </c>
      <c r="M147" s="20">
        <v>243</v>
      </c>
      <c r="N147" s="20">
        <v>1315</v>
      </c>
      <c r="P147" s="153" t="str">
        <f t="shared" si="5"/>
        <v>Mental HealthOther</v>
      </c>
      <c r="Q147" s="155" t="s">
        <v>61</v>
      </c>
      <c r="R147" s="20" t="s">
        <v>50</v>
      </c>
      <c r="S147" s="20">
        <v>31</v>
      </c>
      <c r="T147" s="20">
        <v>94</v>
      </c>
      <c r="U147" s="20">
        <v>424</v>
      </c>
      <c r="V147" s="20">
        <v>16</v>
      </c>
      <c r="W147" s="20">
        <v>0</v>
      </c>
      <c r="X147" s="20">
        <v>565</v>
      </c>
      <c r="AD147" s="20" t="str">
        <f t="shared" si="6"/>
        <v>Inverclyde18-64</v>
      </c>
      <c r="AE147" s="20" t="s">
        <v>15</v>
      </c>
      <c r="AF147" s="20" t="s">
        <v>40</v>
      </c>
      <c r="AG147" s="20">
        <v>12</v>
      </c>
      <c r="AH147" s="20">
        <v>0</v>
      </c>
      <c r="AI147" s="20">
        <v>586</v>
      </c>
      <c r="AJ147" s="20">
        <v>75</v>
      </c>
      <c r="AK147" s="155">
        <v>0</v>
      </c>
      <c r="AL147" s="155">
        <v>674</v>
      </c>
      <c r="AN147" s="20" t="str">
        <f t="shared" si="7"/>
        <v>Orkney IslandsFemale</v>
      </c>
      <c r="AO147" s="20" t="s">
        <v>10</v>
      </c>
      <c r="AP147" s="20" t="s">
        <v>53</v>
      </c>
      <c r="AQ147" s="20">
        <v>47</v>
      </c>
      <c r="AR147" s="20">
        <v>0</v>
      </c>
      <c r="AS147" s="20">
        <v>0</v>
      </c>
      <c r="AT147" s="20">
        <v>0</v>
      </c>
      <c r="AU147" s="155">
        <v>0</v>
      </c>
      <c r="AV147" s="20">
        <v>53</v>
      </c>
      <c r="AX147" s="20" t="str">
        <f t="shared" si="8"/>
        <v>East Renfrewshire2</v>
      </c>
      <c r="AY147" s="20" t="s">
        <v>22</v>
      </c>
      <c r="AZ147" s="20">
        <v>2</v>
      </c>
      <c r="BA147" s="20">
        <v>12</v>
      </c>
      <c r="BB147" s="20">
        <v>7</v>
      </c>
      <c r="BC147" s="20">
        <v>65</v>
      </c>
      <c r="BD147" s="20">
        <v>8</v>
      </c>
      <c r="BE147" s="20">
        <v>0</v>
      </c>
      <c r="BF147" s="155">
        <v>92</v>
      </c>
      <c r="BP147" s="153"/>
      <c r="BZ147" s="153"/>
    </row>
    <row r="148" spans="8:78" x14ac:dyDescent="0.15">
      <c r="H148" s="153"/>
      <c r="J148" s="20" t="s">
        <v>12</v>
      </c>
      <c r="K148" s="20">
        <v>4518</v>
      </c>
      <c r="L148" s="20">
        <v>41</v>
      </c>
      <c r="M148" s="20">
        <v>1953</v>
      </c>
      <c r="N148" s="20">
        <v>6512</v>
      </c>
      <c r="P148" s="153" t="str">
        <f t="shared" si="5"/>
        <v>Mental HealthNot Known</v>
      </c>
      <c r="Q148" s="155" t="s">
        <v>61</v>
      </c>
      <c r="R148" s="20" t="s">
        <v>51</v>
      </c>
      <c r="S148" s="20">
        <v>57</v>
      </c>
      <c r="T148" s="20">
        <v>306</v>
      </c>
      <c r="U148" s="20">
        <v>1283</v>
      </c>
      <c r="V148" s="20">
        <v>26</v>
      </c>
      <c r="W148" s="20">
        <v>0</v>
      </c>
      <c r="X148" s="20">
        <v>1672</v>
      </c>
      <c r="AD148" s="20" t="str">
        <f t="shared" si="6"/>
        <v>Inverclyde65+</v>
      </c>
      <c r="AE148" s="20" t="s">
        <v>15</v>
      </c>
      <c r="AF148" s="20" t="s">
        <v>41</v>
      </c>
      <c r="AG148" s="20">
        <v>15</v>
      </c>
      <c r="AH148" s="20">
        <v>0</v>
      </c>
      <c r="AI148" s="20">
        <v>3240</v>
      </c>
      <c r="AJ148" s="20">
        <v>155</v>
      </c>
      <c r="AK148" s="155">
        <v>0</v>
      </c>
      <c r="AL148" s="155">
        <v>3412</v>
      </c>
      <c r="AN148" s="20" t="str">
        <f t="shared" si="7"/>
        <v>Orkney IslandsAll</v>
      </c>
      <c r="AO148" s="20" t="s">
        <v>10</v>
      </c>
      <c r="AP148" s="20" t="s">
        <v>34</v>
      </c>
      <c r="AQ148" s="20">
        <v>90</v>
      </c>
      <c r="AR148" s="20">
        <v>9</v>
      </c>
      <c r="AS148" s="20">
        <v>0</v>
      </c>
      <c r="AT148" s="20">
        <v>0</v>
      </c>
      <c r="AU148" s="155">
        <v>0</v>
      </c>
      <c r="AV148" s="20">
        <v>103</v>
      </c>
      <c r="AX148" s="20" t="str">
        <f t="shared" si="8"/>
        <v>East Renfrewshire3</v>
      </c>
      <c r="AY148" s="20" t="s">
        <v>22</v>
      </c>
      <c r="AZ148" s="20">
        <v>3</v>
      </c>
      <c r="BA148" s="20">
        <v>18</v>
      </c>
      <c r="BB148" s="20">
        <v>12</v>
      </c>
      <c r="BC148" s="20">
        <v>86</v>
      </c>
      <c r="BD148" s="20">
        <v>13</v>
      </c>
      <c r="BE148" s="20">
        <v>0</v>
      </c>
      <c r="BF148" s="155">
        <v>129</v>
      </c>
      <c r="BP148" s="153"/>
      <c r="BZ148" s="153"/>
    </row>
    <row r="149" spans="8:78" x14ac:dyDescent="0.15">
      <c r="H149" s="153"/>
      <c r="J149" s="20" t="s">
        <v>11</v>
      </c>
      <c r="K149" s="20">
        <v>1139</v>
      </c>
      <c r="L149" s="20">
        <v>16</v>
      </c>
      <c r="M149" s="20">
        <v>38</v>
      </c>
      <c r="N149" s="20">
        <v>1193</v>
      </c>
      <c r="P149" s="153" t="str">
        <f t="shared" si="5"/>
        <v>Learning DisabilityPersonal Care</v>
      </c>
      <c r="Q149" s="155" t="s">
        <v>69</v>
      </c>
      <c r="R149" s="20" t="s">
        <v>42</v>
      </c>
      <c r="S149" s="20">
        <v>369</v>
      </c>
      <c r="T149" s="20">
        <v>435</v>
      </c>
      <c r="U149" s="20">
        <v>1031</v>
      </c>
      <c r="V149" s="20">
        <v>164</v>
      </c>
      <c r="W149" s="20">
        <v>0</v>
      </c>
      <c r="X149" s="20">
        <v>1999</v>
      </c>
      <c r="AD149" s="20" t="str">
        <f t="shared" si="6"/>
        <v>InverclydeAll</v>
      </c>
      <c r="AE149" s="20" t="s">
        <v>15</v>
      </c>
      <c r="AF149" s="20" t="s">
        <v>34</v>
      </c>
      <c r="AG149" s="20">
        <v>39</v>
      </c>
      <c r="AH149" s="20">
        <v>0</v>
      </c>
      <c r="AI149" s="20">
        <v>3844</v>
      </c>
      <c r="AJ149" s="20">
        <v>231</v>
      </c>
      <c r="AK149" s="155">
        <v>0</v>
      </c>
      <c r="AL149" s="155">
        <v>4117</v>
      </c>
      <c r="AN149" s="20" t="str">
        <f t="shared" si="7"/>
        <v>Perth &amp; KinrossUnknown</v>
      </c>
      <c r="AO149" s="20" t="s">
        <v>9</v>
      </c>
      <c r="AP149" s="20" t="s">
        <v>107</v>
      </c>
      <c r="AQ149" s="20">
        <v>0</v>
      </c>
      <c r="AR149" s="20">
        <v>0</v>
      </c>
      <c r="AS149" s="20">
        <v>0</v>
      </c>
      <c r="AT149" s="20">
        <v>0</v>
      </c>
      <c r="AU149" s="155">
        <v>0</v>
      </c>
      <c r="AV149" s="20">
        <v>0</v>
      </c>
      <c r="AX149" s="20" t="str">
        <f t="shared" si="8"/>
        <v>East Renfrewshire4</v>
      </c>
      <c r="AY149" s="20" t="s">
        <v>22</v>
      </c>
      <c r="AZ149" s="20">
        <v>4</v>
      </c>
      <c r="BA149" s="20">
        <v>21</v>
      </c>
      <c r="BB149" s="20">
        <v>40</v>
      </c>
      <c r="BC149" s="20">
        <v>64</v>
      </c>
      <c r="BD149" s="20">
        <v>13</v>
      </c>
      <c r="BE149" s="20">
        <v>0</v>
      </c>
      <c r="BF149" s="155">
        <v>138</v>
      </c>
      <c r="BP149" s="153"/>
      <c r="BZ149" s="153"/>
    </row>
    <row r="150" spans="8:78" x14ac:dyDescent="0.15">
      <c r="H150" s="153"/>
      <c r="J150" s="20" t="s">
        <v>10</v>
      </c>
      <c r="K150" s="20">
        <v>85</v>
      </c>
      <c r="L150" s="20">
        <v>0</v>
      </c>
      <c r="M150" s="20">
        <v>18</v>
      </c>
      <c r="N150" s="20">
        <v>103</v>
      </c>
      <c r="P150" s="153" t="str">
        <f t="shared" si="5"/>
        <v>Learning DisabilityHealth Care</v>
      </c>
      <c r="Q150" s="155" t="s">
        <v>69</v>
      </c>
      <c r="R150" s="20" t="s">
        <v>43</v>
      </c>
      <c r="S150" s="20">
        <v>46</v>
      </c>
      <c r="T150" s="20">
        <v>359</v>
      </c>
      <c r="U150" s="20">
        <v>72</v>
      </c>
      <c r="V150" s="20">
        <v>0</v>
      </c>
      <c r="W150" s="20">
        <v>0</v>
      </c>
      <c r="X150" s="20">
        <v>481</v>
      </c>
      <c r="AD150" s="20" t="str">
        <f t="shared" si="6"/>
        <v>Midlothian&lt;18</v>
      </c>
      <c r="AE150" s="20" t="s">
        <v>14</v>
      </c>
      <c r="AF150" s="20" t="s">
        <v>39</v>
      </c>
      <c r="AG150" s="20">
        <v>24</v>
      </c>
      <c r="AH150" s="20">
        <v>0</v>
      </c>
      <c r="AI150" s="20">
        <v>150</v>
      </c>
      <c r="AJ150" s="20">
        <v>21</v>
      </c>
      <c r="AK150" s="155">
        <v>0</v>
      </c>
      <c r="AL150" s="155">
        <v>195</v>
      </c>
      <c r="AN150" s="20" t="str">
        <f t="shared" si="7"/>
        <v>Perth &amp; KinrossMale</v>
      </c>
      <c r="AO150" s="20" t="s">
        <v>9</v>
      </c>
      <c r="AP150" s="20" t="s">
        <v>52</v>
      </c>
      <c r="AQ150" s="20">
        <v>22</v>
      </c>
      <c r="AR150" s="20">
        <v>42</v>
      </c>
      <c r="AS150" s="20">
        <v>1471</v>
      </c>
      <c r="AT150" s="20">
        <v>175</v>
      </c>
      <c r="AU150" s="155">
        <v>0</v>
      </c>
      <c r="AV150" s="20">
        <v>1710</v>
      </c>
      <c r="AX150" s="20" t="str">
        <f t="shared" si="8"/>
        <v>East Renfrewshire5</v>
      </c>
      <c r="AY150" s="20" t="s">
        <v>22</v>
      </c>
      <c r="AZ150" s="20">
        <v>5</v>
      </c>
      <c r="BA150" s="20">
        <v>72</v>
      </c>
      <c r="BB150" s="20">
        <v>86</v>
      </c>
      <c r="BC150" s="20">
        <v>84</v>
      </c>
      <c r="BD150" s="20">
        <v>30</v>
      </c>
      <c r="BE150" s="20">
        <v>0</v>
      </c>
      <c r="BF150" s="155">
        <v>272</v>
      </c>
      <c r="BP150" s="153"/>
      <c r="BZ150" s="153"/>
    </row>
    <row r="151" spans="8:78" x14ac:dyDescent="0.15">
      <c r="H151" s="153"/>
      <c r="J151" s="20" t="s">
        <v>9</v>
      </c>
      <c r="K151" s="20">
        <v>3609</v>
      </c>
      <c r="L151" s="20">
        <v>852</v>
      </c>
      <c r="M151" s="20">
        <v>329</v>
      </c>
      <c r="N151" s="20">
        <v>4790</v>
      </c>
      <c r="P151" s="153" t="str">
        <f t="shared" si="5"/>
        <v>Learning DisabilityDomestic Care</v>
      </c>
      <c r="Q151" s="155" t="s">
        <v>69</v>
      </c>
      <c r="R151" s="20" t="s">
        <v>44</v>
      </c>
      <c r="S151" s="20">
        <v>79</v>
      </c>
      <c r="T151" s="20">
        <v>366</v>
      </c>
      <c r="U151" s="20">
        <v>479</v>
      </c>
      <c r="V151" s="20">
        <v>89</v>
      </c>
      <c r="W151" s="20">
        <v>0</v>
      </c>
      <c r="X151" s="20">
        <v>1013</v>
      </c>
      <c r="AD151" s="20" t="str">
        <f t="shared" si="6"/>
        <v>Midlothian18-64</v>
      </c>
      <c r="AE151" s="20" t="s">
        <v>14</v>
      </c>
      <c r="AF151" s="20" t="s">
        <v>40</v>
      </c>
      <c r="AG151" s="20">
        <v>30</v>
      </c>
      <c r="AH151" s="20">
        <v>10</v>
      </c>
      <c r="AI151" s="20">
        <v>514</v>
      </c>
      <c r="AJ151" s="20">
        <v>45</v>
      </c>
      <c r="AK151" s="155">
        <v>0</v>
      </c>
      <c r="AL151" s="155">
        <v>599</v>
      </c>
      <c r="AN151" s="20" t="str">
        <f t="shared" si="7"/>
        <v>Perth &amp; KinrossFemale</v>
      </c>
      <c r="AO151" s="20" t="s">
        <v>9</v>
      </c>
      <c r="AP151" s="20" t="s">
        <v>53</v>
      </c>
      <c r="AQ151" s="20">
        <v>46</v>
      </c>
      <c r="AR151" s="20">
        <v>150</v>
      </c>
      <c r="AS151" s="20">
        <v>2601</v>
      </c>
      <c r="AT151" s="20">
        <v>282</v>
      </c>
      <c r="AU151" s="155">
        <v>0</v>
      </c>
      <c r="AV151" s="20">
        <v>3079</v>
      </c>
      <c r="AX151" s="20" t="str">
        <f t="shared" si="8"/>
        <v>East RenfrewshireAll</v>
      </c>
      <c r="AY151" s="20" t="s">
        <v>22</v>
      </c>
      <c r="AZ151" s="20" t="s">
        <v>34</v>
      </c>
      <c r="BA151" s="20">
        <v>130</v>
      </c>
      <c r="BB151" s="20">
        <v>153</v>
      </c>
      <c r="BC151" s="20">
        <v>375</v>
      </c>
      <c r="BD151" s="20">
        <v>69</v>
      </c>
      <c r="BE151" s="20">
        <v>0</v>
      </c>
      <c r="BF151" s="155">
        <v>727</v>
      </c>
      <c r="BP151" s="153"/>
      <c r="BZ151" s="153"/>
    </row>
    <row r="152" spans="8:78" x14ac:dyDescent="0.15">
      <c r="H152" s="153"/>
      <c r="J152" s="20" t="s">
        <v>8</v>
      </c>
      <c r="K152" s="20">
        <v>658</v>
      </c>
      <c r="L152" s="20">
        <v>10</v>
      </c>
      <c r="M152" s="20">
        <v>162</v>
      </c>
      <c r="N152" s="20">
        <v>830</v>
      </c>
      <c r="P152" s="153" t="str">
        <f t="shared" si="5"/>
        <v>Learning DisabilityHousing Support</v>
      </c>
      <c r="Q152" s="155" t="s">
        <v>69</v>
      </c>
      <c r="R152" s="20" t="s">
        <v>45</v>
      </c>
      <c r="S152" s="20">
        <v>79</v>
      </c>
      <c r="T152" s="20">
        <v>378</v>
      </c>
      <c r="U152" s="20">
        <v>1131</v>
      </c>
      <c r="V152" s="20">
        <v>116</v>
      </c>
      <c r="W152" s="20">
        <v>0</v>
      </c>
      <c r="X152" s="20">
        <v>1704</v>
      </c>
      <c r="AD152" s="20" t="str">
        <f t="shared" si="6"/>
        <v>Midlothian65+</v>
      </c>
      <c r="AE152" s="20" t="s">
        <v>14</v>
      </c>
      <c r="AF152" s="20" t="s">
        <v>41</v>
      </c>
      <c r="AG152" s="20">
        <v>16</v>
      </c>
      <c r="AH152" s="20">
        <v>61</v>
      </c>
      <c r="AI152" s="20">
        <v>1371</v>
      </c>
      <c r="AJ152" s="20">
        <v>48</v>
      </c>
      <c r="AK152" s="155">
        <v>0</v>
      </c>
      <c r="AL152" s="155">
        <v>1496</v>
      </c>
      <c r="AN152" s="20" t="str">
        <f t="shared" si="7"/>
        <v>Perth &amp; KinrossAll</v>
      </c>
      <c r="AO152" s="20" t="s">
        <v>9</v>
      </c>
      <c r="AP152" s="20" t="s">
        <v>34</v>
      </c>
      <c r="AQ152" s="20">
        <v>68</v>
      </c>
      <c r="AR152" s="20">
        <v>192</v>
      </c>
      <c r="AS152" s="20">
        <v>4073</v>
      </c>
      <c r="AT152" s="20">
        <v>457</v>
      </c>
      <c r="AU152" s="155">
        <v>0</v>
      </c>
      <c r="AV152" s="20">
        <v>4790</v>
      </c>
      <c r="AX152" s="20" t="str">
        <f t="shared" si="8"/>
        <v>Edinburgh, City ofUnknown</v>
      </c>
      <c r="AY152" s="20" t="s">
        <v>21</v>
      </c>
      <c r="AZ152" s="20" t="s">
        <v>107</v>
      </c>
      <c r="BA152" s="20">
        <v>12</v>
      </c>
      <c r="BB152" s="20">
        <v>0</v>
      </c>
      <c r="BC152" s="20">
        <v>43</v>
      </c>
      <c r="BD152" s="20">
        <v>6</v>
      </c>
      <c r="BE152" s="20">
        <v>0</v>
      </c>
      <c r="BF152" s="155">
        <v>63</v>
      </c>
      <c r="BP152" s="153"/>
      <c r="BZ152" s="153"/>
    </row>
    <row r="153" spans="8:78" x14ac:dyDescent="0.15">
      <c r="H153" s="153"/>
      <c r="J153" s="20" t="s">
        <v>7</v>
      </c>
      <c r="K153" s="20">
        <v>1711</v>
      </c>
      <c r="L153" s="20">
        <v>0</v>
      </c>
      <c r="M153" s="20">
        <v>42</v>
      </c>
      <c r="N153" s="20">
        <v>1757</v>
      </c>
      <c r="P153" s="153" t="str">
        <f t="shared" si="5"/>
        <v>Learning DisabilitySocial, Education, Recreational</v>
      </c>
      <c r="Q153" s="155" t="s">
        <v>69</v>
      </c>
      <c r="R153" s="20" t="s">
        <v>46</v>
      </c>
      <c r="S153" s="20">
        <v>318</v>
      </c>
      <c r="T153" s="20">
        <v>493</v>
      </c>
      <c r="U153" s="20">
        <v>858</v>
      </c>
      <c r="V153" s="20">
        <v>211</v>
      </c>
      <c r="W153" s="20">
        <v>0</v>
      </c>
      <c r="X153" s="20">
        <v>1880</v>
      </c>
      <c r="AD153" s="20" t="str">
        <f t="shared" si="6"/>
        <v>MidlothianAll</v>
      </c>
      <c r="AE153" s="20" t="s">
        <v>14</v>
      </c>
      <c r="AF153" s="20" t="s">
        <v>34</v>
      </c>
      <c r="AG153" s="20">
        <v>70</v>
      </c>
      <c r="AH153" s="20">
        <v>71</v>
      </c>
      <c r="AI153" s="20">
        <v>2035</v>
      </c>
      <c r="AJ153" s="20">
        <v>114</v>
      </c>
      <c r="AK153" s="155">
        <v>0</v>
      </c>
      <c r="AL153" s="155">
        <v>2290</v>
      </c>
      <c r="AN153" s="20" t="str">
        <f t="shared" si="7"/>
        <v>RenfrewshireMale</v>
      </c>
      <c r="AO153" s="20" t="s">
        <v>8</v>
      </c>
      <c r="AP153" s="20" t="s">
        <v>52</v>
      </c>
      <c r="AQ153" s="20">
        <v>72</v>
      </c>
      <c r="AR153" s="20">
        <v>18</v>
      </c>
      <c r="AS153" s="20">
        <v>232</v>
      </c>
      <c r="AT153" s="20">
        <v>14</v>
      </c>
      <c r="AU153" s="155">
        <v>0</v>
      </c>
      <c r="AV153" s="20">
        <v>336</v>
      </c>
      <c r="AX153" s="20" t="str">
        <f t="shared" si="8"/>
        <v>Edinburgh, City of1</v>
      </c>
      <c r="AY153" s="20" t="s">
        <v>21</v>
      </c>
      <c r="AZ153" s="20">
        <v>1</v>
      </c>
      <c r="BA153" s="20">
        <v>136</v>
      </c>
      <c r="BB153" s="20">
        <v>19</v>
      </c>
      <c r="BC153" s="20">
        <v>650</v>
      </c>
      <c r="BD153" s="20">
        <v>44</v>
      </c>
      <c r="BE153" s="20">
        <v>0</v>
      </c>
      <c r="BF153" s="155">
        <v>849</v>
      </c>
      <c r="BP153" s="153"/>
      <c r="BZ153" s="153"/>
    </row>
    <row r="154" spans="8:78" x14ac:dyDescent="0.15">
      <c r="H154" s="153"/>
      <c r="J154" s="20" t="s">
        <v>5</v>
      </c>
      <c r="K154" s="20">
        <v>1249</v>
      </c>
      <c r="L154" s="20">
        <v>5</v>
      </c>
      <c r="M154" s="20">
        <v>2003</v>
      </c>
      <c r="N154" s="20">
        <v>3257</v>
      </c>
      <c r="P154" s="153" t="str">
        <f t="shared" si="5"/>
        <v>Learning DisabilityEquipment and adaptations</v>
      </c>
      <c r="Q154" s="155" t="s">
        <v>69</v>
      </c>
      <c r="R154" s="20" t="s">
        <v>47</v>
      </c>
      <c r="S154" s="20">
        <v>28</v>
      </c>
      <c r="T154" s="20">
        <v>125</v>
      </c>
      <c r="U154" s="20">
        <v>306</v>
      </c>
      <c r="V154" s="20">
        <v>35</v>
      </c>
      <c r="W154" s="20">
        <v>0</v>
      </c>
      <c r="X154" s="20">
        <v>494</v>
      </c>
      <c r="AD154" s="20" t="str">
        <f t="shared" si="6"/>
        <v>Moray&lt;18</v>
      </c>
      <c r="AE154" s="20" t="s">
        <v>13</v>
      </c>
      <c r="AF154" s="20" t="s">
        <v>39</v>
      </c>
      <c r="AG154" s="20">
        <v>24</v>
      </c>
      <c r="AH154" s="20">
        <v>0</v>
      </c>
      <c r="AI154" s="20">
        <v>0</v>
      </c>
      <c r="AJ154" s="20">
        <v>0</v>
      </c>
      <c r="AK154" s="155">
        <v>0</v>
      </c>
      <c r="AL154" s="155">
        <v>26</v>
      </c>
      <c r="AN154" s="20" t="str">
        <f t="shared" si="7"/>
        <v>RenfrewshireFemale</v>
      </c>
      <c r="AO154" s="20" t="s">
        <v>8</v>
      </c>
      <c r="AP154" s="20" t="s">
        <v>53</v>
      </c>
      <c r="AQ154" s="20">
        <v>93</v>
      </c>
      <c r="AR154" s="20">
        <v>21</v>
      </c>
      <c r="AS154" s="20">
        <v>351</v>
      </c>
      <c r="AT154" s="20">
        <v>29</v>
      </c>
      <c r="AU154" s="155">
        <v>0</v>
      </c>
      <c r="AV154" s="20">
        <v>494</v>
      </c>
      <c r="AX154" s="20" t="str">
        <f t="shared" si="8"/>
        <v>Edinburgh, City of2</v>
      </c>
      <c r="AY154" s="20" t="s">
        <v>21</v>
      </c>
      <c r="AZ154" s="20">
        <v>2</v>
      </c>
      <c r="BA154" s="20">
        <v>151</v>
      </c>
      <c r="BB154" s="20">
        <v>29</v>
      </c>
      <c r="BC154" s="20">
        <v>624</v>
      </c>
      <c r="BD154" s="20">
        <v>41</v>
      </c>
      <c r="BE154" s="20">
        <v>0</v>
      </c>
      <c r="BF154" s="155">
        <v>845</v>
      </c>
      <c r="BP154" s="153"/>
      <c r="BZ154" s="153"/>
    </row>
    <row r="155" spans="8:78" x14ac:dyDescent="0.15">
      <c r="H155" s="153"/>
      <c r="J155" s="20" t="s">
        <v>4</v>
      </c>
      <c r="K155" s="20">
        <v>6824</v>
      </c>
      <c r="L155" s="20">
        <v>54</v>
      </c>
      <c r="M155" s="20">
        <v>542</v>
      </c>
      <c r="N155" s="20">
        <v>7420</v>
      </c>
      <c r="P155" s="153" t="str">
        <f t="shared" si="5"/>
        <v>Learning DisabilityRespite</v>
      </c>
      <c r="Q155" s="155" t="s">
        <v>69</v>
      </c>
      <c r="R155" s="20" t="s">
        <v>48</v>
      </c>
      <c r="S155" s="20">
        <v>257</v>
      </c>
      <c r="T155" s="20">
        <v>92</v>
      </c>
      <c r="U155" s="20">
        <v>360</v>
      </c>
      <c r="V155" s="20">
        <v>168</v>
      </c>
      <c r="W155" s="20">
        <v>0</v>
      </c>
      <c r="X155" s="20">
        <v>877</v>
      </c>
      <c r="AD155" s="20" t="str">
        <f t="shared" si="6"/>
        <v>Moray18-64</v>
      </c>
      <c r="AE155" s="20" t="s">
        <v>13</v>
      </c>
      <c r="AF155" s="20" t="s">
        <v>40</v>
      </c>
      <c r="AG155" s="20">
        <v>66</v>
      </c>
      <c r="AH155" s="20">
        <v>122</v>
      </c>
      <c r="AI155" s="20">
        <v>114</v>
      </c>
      <c r="AJ155" s="20">
        <v>7</v>
      </c>
      <c r="AK155" s="155">
        <v>0</v>
      </c>
      <c r="AL155" s="155">
        <v>309</v>
      </c>
      <c r="AN155" s="20" t="str">
        <f t="shared" si="7"/>
        <v>RenfrewshireAll</v>
      </c>
      <c r="AO155" s="20" t="s">
        <v>8</v>
      </c>
      <c r="AP155" s="20" t="s">
        <v>34</v>
      </c>
      <c r="AQ155" s="20">
        <v>165</v>
      </c>
      <c r="AR155" s="20">
        <v>39</v>
      </c>
      <c r="AS155" s="20">
        <v>583</v>
      </c>
      <c r="AT155" s="20">
        <v>43</v>
      </c>
      <c r="AU155" s="155">
        <v>0</v>
      </c>
      <c r="AV155" s="20">
        <v>830</v>
      </c>
      <c r="AX155" s="20" t="str">
        <f t="shared" si="8"/>
        <v>Edinburgh, City of3</v>
      </c>
      <c r="AY155" s="20" t="s">
        <v>21</v>
      </c>
      <c r="AZ155" s="20">
        <v>3</v>
      </c>
      <c r="BA155" s="20">
        <v>141</v>
      </c>
      <c r="BB155" s="20">
        <v>23</v>
      </c>
      <c r="BC155" s="20">
        <v>389</v>
      </c>
      <c r="BD155" s="20">
        <v>41</v>
      </c>
      <c r="BE155" s="20">
        <v>0</v>
      </c>
      <c r="BF155" s="155">
        <v>594</v>
      </c>
      <c r="BP155" s="153"/>
      <c r="BZ155" s="153"/>
    </row>
    <row r="156" spans="8:78" x14ac:dyDescent="0.15">
      <c r="H156" s="153"/>
      <c r="J156" s="20" t="s">
        <v>3</v>
      </c>
      <c r="K156" s="20">
        <v>1381</v>
      </c>
      <c r="L156" s="20">
        <v>14</v>
      </c>
      <c r="M156" s="20">
        <v>202</v>
      </c>
      <c r="N156" s="20">
        <v>1597</v>
      </c>
      <c r="P156" s="153" t="str">
        <f t="shared" si="5"/>
        <v>Learning DisabilityMeals</v>
      </c>
      <c r="Q156" s="155" t="s">
        <v>69</v>
      </c>
      <c r="R156" s="20" t="s">
        <v>49</v>
      </c>
      <c r="S156" s="20">
        <v>36</v>
      </c>
      <c r="T156" s="20">
        <v>320</v>
      </c>
      <c r="U156" s="20">
        <v>93</v>
      </c>
      <c r="V156" s="20">
        <v>21</v>
      </c>
      <c r="W156" s="20">
        <v>0</v>
      </c>
      <c r="X156" s="20">
        <v>470</v>
      </c>
      <c r="AD156" s="20" t="str">
        <f t="shared" si="6"/>
        <v>Moray65+</v>
      </c>
      <c r="AE156" s="20" t="s">
        <v>13</v>
      </c>
      <c r="AF156" s="20" t="s">
        <v>41</v>
      </c>
      <c r="AG156" s="20">
        <v>109</v>
      </c>
      <c r="AH156" s="20">
        <v>89</v>
      </c>
      <c r="AI156" s="20">
        <v>777</v>
      </c>
      <c r="AJ156" s="20">
        <v>5</v>
      </c>
      <c r="AK156" s="155">
        <v>0</v>
      </c>
      <c r="AL156" s="155">
        <v>980</v>
      </c>
      <c r="AN156" s="20" t="str">
        <f t="shared" si="7"/>
        <v>Scottish BordersMale</v>
      </c>
      <c r="AO156" s="20" t="s">
        <v>7</v>
      </c>
      <c r="AP156" s="20" t="s">
        <v>52</v>
      </c>
      <c r="AQ156" s="20">
        <v>104</v>
      </c>
      <c r="AR156" s="20">
        <v>0</v>
      </c>
      <c r="AS156" s="20">
        <v>541</v>
      </c>
      <c r="AT156" s="20">
        <v>53</v>
      </c>
      <c r="AU156" s="155">
        <v>0</v>
      </c>
      <c r="AV156" s="20">
        <v>700</v>
      </c>
      <c r="AX156" s="20" t="str">
        <f t="shared" si="8"/>
        <v>Edinburgh, City of4</v>
      </c>
      <c r="AY156" s="20" t="s">
        <v>21</v>
      </c>
      <c r="AZ156" s="20">
        <v>4</v>
      </c>
      <c r="BA156" s="20">
        <v>158</v>
      </c>
      <c r="BB156" s="20">
        <v>22</v>
      </c>
      <c r="BC156" s="20">
        <v>488</v>
      </c>
      <c r="BD156" s="20">
        <v>48</v>
      </c>
      <c r="BE156" s="20">
        <v>0</v>
      </c>
      <c r="BF156" s="155">
        <v>716</v>
      </c>
      <c r="BP156" s="153"/>
      <c r="BZ156" s="153"/>
    </row>
    <row r="157" spans="8:78" x14ac:dyDescent="0.15">
      <c r="H157" s="153"/>
      <c r="J157" s="20" t="s">
        <v>1</v>
      </c>
      <c r="K157" s="20">
        <v>1622</v>
      </c>
      <c r="L157" s="20">
        <v>31</v>
      </c>
      <c r="M157" s="20">
        <v>804</v>
      </c>
      <c r="N157" s="20">
        <v>2457</v>
      </c>
      <c r="P157" s="153" t="str">
        <f t="shared" si="5"/>
        <v>Learning DisabilityOther</v>
      </c>
      <c r="Q157" s="155" t="s">
        <v>69</v>
      </c>
      <c r="R157" s="20" t="s">
        <v>50</v>
      </c>
      <c r="S157" s="20">
        <v>112</v>
      </c>
      <c r="T157" s="20">
        <v>212</v>
      </c>
      <c r="U157" s="20">
        <v>675</v>
      </c>
      <c r="V157" s="20">
        <v>81</v>
      </c>
      <c r="W157" s="20">
        <v>0</v>
      </c>
      <c r="X157" s="20">
        <v>1080</v>
      </c>
      <c r="AD157" s="20" t="str">
        <f t="shared" si="6"/>
        <v>MorayAll</v>
      </c>
      <c r="AE157" s="20" t="s">
        <v>13</v>
      </c>
      <c r="AF157" s="20" t="s">
        <v>34</v>
      </c>
      <c r="AG157" s="20">
        <v>199</v>
      </c>
      <c r="AH157" s="20">
        <v>212</v>
      </c>
      <c r="AI157" s="20">
        <v>892</v>
      </c>
      <c r="AJ157" s="20">
        <v>12</v>
      </c>
      <c r="AK157" s="155">
        <v>0</v>
      </c>
      <c r="AL157" s="155">
        <v>1315</v>
      </c>
      <c r="AN157" s="20" t="str">
        <f t="shared" si="7"/>
        <v>Scottish BordersFemale</v>
      </c>
      <c r="AO157" s="20" t="s">
        <v>7</v>
      </c>
      <c r="AP157" s="20" t="s">
        <v>53</v>
      </c>
      <c r="AQ157" s="20">
        <v>131</v>
      </c>
      <c r="AR157" s="20">
        <v>0</v>
      </c>
      <c r="AS157" s="20">
        <v>844</v>
      </c>
      <c r="AT157" s="20">
        <v>80</v>
      </c>
      <c r="AU157" s="155">
        <v>0</v>
      </c>
      <c r="AV157" s="20">
        <v>1057</v>
      </c>
      <c r="AX157" s="20" t="str">
        <f t="shared" si="8"/>
        <v>Edinburgh, City of5</v>
      </c>
      <c r="AY157" s="20" t="s">
        <v>21</v>
      </c>
      <c r="AZ157" s="20">
        <v>5</v>
      </c>
      <c r="BA157" s="20">
        <v>475</v>
      </c>
      <c r="BB157" s="20">
        <v>55</v>
      </c>
      <c r="BC157" s="20">
        <v>932</v>
      </c>
      <c r="BD157" s="20">
        <v>147</v>
      </c>
      <c r="BE157" s="20">
        <v>0</v>
      </c>
      <c r="BF157" s="155">
        <v>1609</v>
      </c>
      <c r="BP157" s="153"/>
      <c r="BZ157" s="153"/>
    </row>
    <row r="158" spans="8:78" x14ac:dyDescent="0.15">
      <c r="H158" s="153"/>
      <c r="J158" s="20" t="s">
        <v>0</v>
      </c>
      <c r="K158" s="20">
        <v>63564</v>
      </c>
      <c r="L158" s="20">
        <v>1683</v>
      </c>
      <c r="M158" s="20">
        <v>18357</v>
      </c>
      <c r="N158" s="20">
        <v>83604</v>
      </c>
      <c r="P158" s="153" t="str">
        <f t="shared" si="5"/>
        <v>Learning DisabilityNot Known</v>
      </c>
      <c r="Q158" s="155" t="s">
        <v>69</v>
      </c>
      <c r="R158" s="20" t="s">
        <v>51</v>
      </c>
      <c r="S158" s="20">
        <v>273</v>
      </c>
      <c r="T158" s="20">
        <v>423</v>
      </c>
      <c r="U158" s="20">
        <v>2861</v>
      </c>
      <c r="V158" s="20">
        <v>163</v>
      </c>
      <c r="W158" s="20">
        <v>0</v>
      </c>
      <c r="X158" s="20">
        <v>3720</v>
      </c>
      <c r="AD158" s="20" t="str">
        <f t="shared" si="6"/>
        <v>North Ayrshire&lt;18</v>
      </c>
      <c r="AE158" s="20" t="s">
        <v>12</v>
      </c>
      <c r="AF158" s="20" t="s">
        <v>39</v>
      </c>
      <c r="AG158" s="20">
        <v>36</v>
      </c>
      <c r="AH158" s="20">
        <v>0</v>
      </c>
      <c r="AI158" s="20">
        <v>119</v>
      </c>
      <c r="AJ158" s="20">
        <v>6</v>
      </c>
      <c r="AK158" s="155">
        <v>0</v>
      </c>
      <c r="AL158" s="155">
        <v>162</v>
      </c>
      <c r="AN158" s="20" t="str">
        <f t="shared" si="7"/>
        <v>Scottish BordersAll</v>
      </c>
      <c r="AO158" s="20" t="s">
        <v>7</v>
      </c>
      <c r="AP158" s="20" t="s">
        <v>34</v>
      </c>
      <c r="AQ158" s="20">
        <v>235</v>
      </c>
      <c r="AR158" s="20">
        <v>0</v>
      </c>
      <c r="AS158" s="20">
        <v>1385</v>
      </c>
      <c r="AT158" s="20">
        <v>133</v>
      </c>
      <c r="AU158" s="155">
        <v>0</v>
      </c>
      <c r="AV158" s="20">
        <v>1757</v>
      </c>
      <c r="AX158" s="20" t="str">
        <f t="shared" si="8"/>
        <v>Edinburgh, City ofAll</v>
      </c>
      <c r="AY158" s="20" t="s">
        <v>21</v>
      </c>
      <c r="AZ158" s="20" t="s">
        <v>34</v>
      </c>
      <c r="BA158" s="20">
        <v>1073</v>
      </c>
      <c r="BB158" s="20">
        <v>150</v>
      </c>
      <c r="BC158" s="20">
        <v>3126</v>
      </c>
      <c r="BD158" s="20">
        <v>327</v>
      </c>
      <c r="BE158" s="20">
        <v>0</v>
      </c>
      <c r="BF158" s="155">
        <v>4676</v>
      </c>
      <c r="BP158" s="153"/>
      <c r="BZ158" s="153"/>
    </row>
    <row r="159" spans="8:78" x14ac:dyDescent="0.15">
      <c r="H159" s="153"/>
      <c r="P159" s="153" t="str">
        <f t="shared" si="5"/>
        <v>Learning and Physical DisabilityPersonal Care</v>
      </c>
      <c r="Q159" s="155" t="s">
        <v>67</v>
      </c>
      <c r="R159" s="20" t="s">
        <v>42</v>
      </c>
      <c r="S159" s="20">
        <v>25</v>
      </c>
      <c r="T159" s="20">
        <v>0</v>
      </c>
      <c r="U159" s="20">
        <v>118</v>
      </c>
      <c r="V159" s="20">
        <v>30</v>
      </c>
      <c r="W159" s="20">
        <v>0</v>
      </c>
      <c r="X159" s="20">
        <v>175</v>
      </c>
      <c r="AD159" s="20" t="str">
        <f t="shared" si="6"/>
        <v>North Ayrshire18-64</v>
      </c>
      <c r="AE159" s="20" t="s">
        <v>12</v>
      </c>
      <c r="AF159" s="20" t="s">
        <v>40</v>
      </c>
      <c r="AG159" s="20">
        <v>91</v>
      </c>
      <c r="AH159" s="20">
        <v>6</v>
      </c>
      <c r="AI159" s="20">
        <v>1144</v>
      </c>
      <c r="AJ159" s="20">
        <v>5</v>
      </c>
      <c r="AK159" s="155">
        <v>0</v>
      </c>
      <c r="AL159" s="155">
        <v>1246</v>
      </c>
      <c r="AN159" s="20" t="str">
        <f t="shared" si="7"/>
        <v>South AyrshireMale</v>
      </c>
      <c r="AO159" s="20" t="s">
        <v>5</v>
      </c>
      <c r="AP159" s="20" t="s">
        <v>52</v>
      </c>
      <c r="AQ159" s="20">
        <v>54</v>
      </c>
      <c r="AR159" s="20">
        <v>13</v>
      </c>
      <c r="AS159" s="20">
        <v>1243</v>
      </c>
      <c r="AT159" s="20">
        <v>7</v>
      </c>
      <c r="AU159" s="155">
        <v>0</v>
      </c>
      <c r="AV159" s="20">
        <v>1317</v>
      </c>
      <c r="AX159" s="20" t="str">
        <f t="shared" si="8"/>
        <v>Eilean SiarUnknown</v>
      </c>
      <c r="AY159" s="20" t="s">
        <v>20</v>
      </c>
      <c r="AZ159" s="20" t="s">
        <v>107</v>
      </c>
      <c r="BA159" s="20">
        <v>0</v>
      </c>
      <c r="BB159" s="20">
        <v>0</v>
      </c>
      <c r="BC159" s="20">
        <v>0</v>
      </c>
      <c r="BD159" s="20">
        <v>0</v>
      </c>
      <c r="BE159" s="20">
        <v>0</v>
      </c>
      <c r="BF159" s="155">
        <v>0</v>
      </c>
      <c r="BP159" s="153"/>
      <c r="BZ159" s="153"/>
    </row>
    <row r="160" spans="8:78" x14ac:dyDescent="0.15">
      <c r="H160" s="155"/>
      <c r="I160" s="155"/>
      <c r="J160" s="155"/>
      <c r="K160" s="155"/>
      <c r="L160" s="155"/>
      <c r="M160" s="155"/>
      <c r="P160" s="153" t="str">
        <f t="shared" si="5"/>
        <v>Learning and Physical DisabilityHealth Care</v>
      </c>
      <c r="Q160" s="155" t="s">
        <v>67</v>
      </c>
      <c r="R160" s="20" t="s">
        <v>43</v>
      </c>
      <c r="S160" s="20">
        <v>0</v>
      </c>
      <c r="T160" s="20">
        <v>0</v>
      </c>
      <c r="U160" s="20">
        <v>20</v>
      </c>
      <c r="V160" s="20">
        <v>0</v>
      </c>
      <c r="W160" s="20">
        <v>0</v>
      </c>
      <c r="X160" s="20">
        <v>20</v>
      </c>
      <c r="AD160" s="20" t="str">
        <f t="shared" si="6"/>
        <v>North Ayrshire65+</v>
      </c>
      <c r="AE160" s="20" t="s">
        <v>12</v>
      </c>
      <c r="AF160" s="20" t="s">
        <v>41</v>
      </c>
      <c r="AG160" s="20">
        <v>72</v>
      </c>
      <c r="AH160" s="20">
        <v>0</v>
      </c>
      <c r="AI160" s="20">
        <v>5015</v>
      </c>
      <c r="AJ160" s="20">
        <v>13</v>
      </c>
      <c r="AK160" s="155">
        <v>0</v>
      </c>
      <c r="AL160" s="155">
        <v>5104</v>
      </c>
      <c r="AN160" s="20" t="str">
        <f t="shared" si="7"/>
        <v>South AyrshireFemale</v>
      </c>
      <c r="AO160" s="20" t="s">
        <v>5</v>
      </c>
      <c r="AP160" s="20" t="s">
        <v>53</v>
      </c>
      <c r="AQ160" s="20">
        <v>51</v>
      </c>
      <c r="AR160" s="20">
        <v>20</v>
      </c>
      <c r="AS160" s="20">
        <v>1858</v>
      </c>
      <c r="AT160" s="20">
        <v>11</v>
      </c>
      <c r="AU160" s="155">
        <v>0</v>
      </c>
      <c r="AV160" s="20">
        <v>1940</v>
      </c>
      <c r="AX160" s="20" t="str">
        <f t="shared" si="8"/>
        <v>Eilean Siar1</v>
      </c>
      <c r="AY160" s="20" t="s">
        <v>20</v>
      </c>
      <c r="AZ160" s="20">
        <v>1</v>
      </c>
      <c r="BA160" s="20">
        <v>0</v>
      </c>
      <c r="BB160" s="20">
        <v>0</v>
      </c>
      <c r="BC160" s="20">
        <v>0</v>
      </c>
      <c r="BD160" s="20">
        <v>0</v>
      </c>
      <c r="BE160" s="20">
        <v>0</v>
      </c>
      <c r="BF160" s="155">
        <v>0</v>
      </c>
      <c r="BP160" s="153"/>
      <c r="BZ160" s="153"/>
    </row>
    <row r="161" spans="8:78" x14ac:dyDescent="0.15">
      <c r="H161" s="155"/>
      <c r="I161" s="155"/>
      <c r="J161" s="155"/>
      <c r="K161" s="155"/>
      <c r="L161" s="155"/>
      <c r="M161" s="155"/>
      <c r="P161" s="153" t="str">
        <f t="shared" si="5"/>
        <v>Learning and Physical DisabilityDomestic Care</v>
      </c>
      <c r="Q161" s="155" t="s">
        <v>67</v>
      </c>
      <c r="R161" s="20" t="s">
        <v>44</v>
      </c>
      <c r="S161" s="20">
        <v>0</v>
      </c>
      <c r="T161" s="20">
        <v>0</v>
      </c>
      <c r="U161" s="20">
        <v>47</v>
      </c>
      <c r="V161" s="20">
        <v>7</v>
      </c>
      <c r="W161" s="20">
        <v>0</v>
      </c>
      <c r="X161" s="20">
        <v>58</v>
      </c>
      <c r="AD161" s="20" t="str">
        <f t="shared" si="6"/>
        <v>North AyrshireAll</v>
      </c>
      <c r="AE161" s="20" t="s">
        <v>12</v>
      </c>
      <c r="AF161" s="20" t="s">
        <v>34</v>
      </c>
      <c r="AG161" s="20">
        <v>199</v>
      </c>
      <c r="AH161" s="20">
        <v>11</v>
      </c>
      <c r="AI161" s="20">
        <v>6278</v>
      </c>
      <c r="AJ161" s="20">
        <v>24</v>
      </c>
      <c r="AK161" s="155">
        <v>0</v>
      </c>
      <c r="AL161" s="155">
        <v>6512</v>
      </c>
      <c r="AN161" s="20" t="str">
        <f t="shared" si="7"/>
        <v>South AyrshireAll</v>
      </c>
      <c r="AO161" s="20" t="s">
        <v>5</v>
      </c>
      <c r="AP161" s="20" t="s">
        <v>34</v>
      </c>
      <c r="AQ161" s="20">
        <v>105</v>
      </c>
      <c r="AR161" s="20">
        <v>33</v>
      </c>
      <c r="AS161" s="20">
        <v>3101</v>
      </c>
      <c r="AT161" s="20">
        <v>18</v>
      </c>
      <c r="AU161" s="155">
        <v>0</v>
      </c>
      <c r="AV161" s="20">
        <v>3257</v>
      </c>
      <c r="AX161" s="20" t="str">
        <f t="shared" si="8"/>
        <v>Eilean Siar2</v>
      </c>
      <c r="AY161" s="20" t="s">
        <v>20</v>
      </c>
      <c r="AZ161" s="20">
        <v>2</v>
      </c>
      <c r="BA161" s="20">
        <v>28</v>
      </c>
      <c r="BB161" s="20">
        <v>7</v>
      </c>
      <c r="BC161" s="20">
        <v>96</v>
      </c>
      <c r="BD161" s="20">
        <v>5</v>
      </c>
      <c r="BE161" s="20">
        <v>0</v>
      </c>
      <c r="BF161" s="155">
        <v>137</v>
      </c>
      <c r="BP161" s="153"/>
      <c r="BZ161" s="153"/>
    </row>
    <row r="162" spans="8:78" x14ac:dyDescent="0.15">
      <c r="H162" s="155"/>
      <c r="I162" s="155"/>
      <c r="J162" s="155"/>
      <c r="K162" s="155"/>
      <c r="L162" s="155"/>
      <c r="M162" s="155"/>
      <c r="P162" s="153" t="str">
        <f t="shared" si="5"/>
        <v>Learning and Physical DisabilityHousing Support</v>
      </c>
      <c r="Q162" s="155" t="s">
        <v>67</v>
      </c>
      <c r="R162" s="20" t="s">
        <v>45</v>
      </c>
      <c r="S162" s="20">
        <v>5</v>
      </c>
      <c r="T162" s="20">
        <v>5</v>
      </c>
      <c r="U162" s="20">
        <v>45</v>
      </c>
      <c r="V162" s="20">
        <v>7</v>
      </c>
      <c r="W162" s="20">
        <v>0</v>
      </c>
      <c r="X162" s="20">
        <v>62</v>
      </c>
      <c r="AD162" s="20" t="str">
        <f t="shared" si="6"/>
        <v>North Lanarkshire&lt;18</v>
      </c>
      <c r="AE162" s="20" t="s">
        <v>11</v>
      </c>
      <c r="AF162" s="20" t="s">
        <v>39</v>
      </c>
      <c r="AG162" s="20">
        <v>45</v>
      </c>
      <c r="AH162" s="20">
        <v>33</v>
      </c>
      <c r="AI162" s="20">
        <v>0</v>
      </c>
      <c r="AJ162" s="20">
        <v>5</v>
      </c>
      <c r="AK162" s="155">
        <v>0</v>
      </c>
      <c r="AL162" s="155">
        <v>85</v>
      </c>
      <c r="AN162" s="20" t="str">
        <f t="shared" si="7"/>
        <v>South LanarkshireMale</v>
      </c>
      <c r="AO162" s="20" t="s">
        <v>4</v>
      </c>
      <c r="AP162" s="20" t="s">
        <v>52</v>
      </c>
      <c r="AQ162" s="20">
        <v>87</v>
      </c>
      <c r="AR162" s="20">
        <v>0</v>
      </c>
      <c r="AS162" s="20">
        <v>2601</v>
      </c>
      <c r="AT162" s="20">
        <v>88</v>
      </c>
      <c r="AU162" s="155">
        <v>0</v>
      </c>
      <c r="AV162" s="20">
        <v>2778</v>
      </c>
      <c r="AX162" s="20" t="str">
        <f t="shared" si="8"/>
        <v>Eilean Siar3</v>
      </c>
      <c r="AY162" s="20" t="s">
        <v>20</v>
      </c>
      <c r="AZ162" s="20">
        <v>3</v>
      </c>
      <c r="BA162" s="20">
        <v>59</v>
      </c>
      <c r="BB162" s="20">
        <v>26</v>
      </c>
      <c r="BC162" s="20">
        <v>345</v>
      </c>
      <c r="BD162" s="20">
        <v>13</v>
      </c>
      <c r="BE162" s="20">
        <v>0</v>
      </c>
      <c r="BF162" s="155">
        <v>443</v>
      </c>
      <c r="BP162" s="153"/>
      <c r="BZ162" s="153"/>
    </row>
    <row r="163" spans="8:78" x14ac:dyDescent="0.15">
      <c r="H163" s="155"/>
      <c r="I163" s="155"/>
      <c r="J163" s="155"/>
      <c r="K163" s="155"/>
      <c r="L163" s="155"/>
      <c r="M163" s="155"/>
      <c r="P163" s="153" t="str">
        <f t="shared" si="5"/>
        <v>Learning and Physical DisabilitySocial, Education, Recreational</v>
      </c>
      <c r="Q163" s="155" t="s">
        <v>67</v>
      </c>
      <c r="R163" s="20" t="s">
        <v>46</v>
      </c>
      <c r="S163" s="20">
        <v>29</v>
      </c>
      <c r="T163" s="20">
        <v>0</v>
      </c>
      <c r="U163" s="20">
        <v>52</v>
      </c>
      <c r="V163" s="20">
        <v>19</v>
      </c>
      <c r="W163" s="20">
        <v>0</v>
      </c>
      <c r="X163" s="20">
        <v>101</v>
      </c>
      <c r="AD163" s="20" t="str">
        <f t="shared" si="6"/>
        <v>North Lanarkshire18-64</v>
      </c>
      <c r="AE163" s="20" t="s">
        <v>11</v>
      </c>
      <c r="AF163" s="20" t="s">
        <v>40</v>
      </c>
      <c r="AG163" s="20">
        <v>131</v>
      </c>
      <c r="AH163" s="20">
        <v>689</v>
      </c>
      <c r="AI163" s="20">
        <v>125</v>
      </c>
      <c r="AJ163" s="20">
        <v>7</v>
      </c>
      <c r="AK163" s="155">
        <v>0</v>
      </c>
      <c r="AL163" s="155">
        <v>952</v>
      </c>
      <c r="AN163" s="20" t="str">
        <f t="shared" si="7"/>
        <v>South LanarkshireFemale</v>
      </c>
      <c r="AO163" s="20" t="s">
        <v>4</v>
      </c>
      <c r="AP163" s="20" t="s">
        <v>53</v>
      </c>
      <c r="AQ163" s="20">
        <v>111</v>
      </c>
      <c r="AR163" s="20">
        <v>6</v>
      </c>
      <c r="AS163" s="20">
        <v>4452</v>
      </c>
      <c r="AT163" s="20">
        <v>73</v>
      </c>
      <c r="AU163" s="155">
        <v>0</v>
      </c>
      <c r="AV163" s="20">
        <v>4642</v>
      </c>
      <c r="AX163" s="20" t="str">
        <f t="shared" si="8"/>
        <v>Eilean Siar4</v>
      </c>
      <c r="AY163" s="20" t="s">
        <v>20</v>
      </c>
      <c r="AZ163" s="20">
        <v>4</v>
      </c>
      <c r="BA163" s="20">
        <v>8</v>
      </c>
      <c r="BB163" s="20">
        <v>0</v>
      </c>
      <c r="BC163" s="20">
        <v>26</v>
      </c>
      <c r="BD163" s="20">
        <v>0</v>
      </c>
      <c r="BE163" s="20">
        <v>0</v>
      </c>
      <c r="BF163" s="155">
        <v>39</v>
      </c>
      <c r="BP163" s="153"/>
      <c r="BZ163" s="153"/>
    </row>
    <row r="164" spans="8:78" x14ac:dyDescent="0.15">
      <c r="H164" s="155"/>
      <c r="I164" s="155"/>
      <c r="J164" s="155"/>
      <c r="K164" s="155"/>
      <c r="L164" s="155"/>
      <c r="M164" s="155"/>
      <c r="P164" s="153" t="str">
        <f t="shared" si="5"/>
        <v>Learning and Physical DisabilityEquipment and adaptations</v>
      </c>
      <c r="Q164" s="155" t="s">
        <v>67</v>
      </c>
      <c r="R164" s="20" t="s">
        <v>47</v>
      </c>
      <c r="S164" s="20">
        <v>0</v>
      </c>
      <c r="T164" s="20">
        <v>0</v>
      </c>
      <c r="U164" s="20">
        <v>86</v>
      </c>
      <c r="V164" s="20">
        <v>10</v>
      </c>
      <c r="W164" s="20">
        <v>0</v>
      </c>
      <c r="X164" s="20">
        <v>99</v>
      </c>
      <c r="AD164" s="20" t="str">
        <f t="shared" si="6"/>
        <v>North Lanarkshire65+</v>
      </c>
      <c r="AE164" s="20" t="s">
        <v>11</v>
      </c>
      <c r="AF164" s="20" t="s">
        <v>41</v>
      </c>
      <c r="AG164" s="20">
        <v>23</v>
      </c>
      <c r="AH164" s="20">
        <v>109</v>
      </c>
      <c r="AI164" s="20">
        <v>24</v>
      </c>
      <c r="AJ164" s="20">
        <v>0</v>
      </c>
      <c r="AK164" s="155">
        <v>0</v>
      </c>
      <c r="AL164" s="155">
        <v>156</v>
      </c>
      <c r="AN164" s="20" t="str">
        <f t="shared" si="7"/>
        <v>South LanarkshireAll</v>
      </c>
      <c r="AO164" s="20" t="s">
        <v>4</v>
      </c>
      <c r="AP164" s="20" t="s">
        <v>34</v>
      </c>
      <c r="AQ164" s="20">
        <v>198</v>
      </c>
      <c r="AR164" s="20">
        <v>8</v>
      </c>
      <c r="AS164" s="20">
        <v>7053</v>
      </c>
      <c r="AT164" s="20">
        <v>161</v>
      </c>
      <c r="AU164" s="155">
        <v>0</v>
      </c>
      <c r="AV164" s="20">
        <v>7420</v>
      </c>
      <c r="AX164" s="20" t="str">
        <f t="shared" si="8"/>
        <v>Eilean Siar5</v>
      </c>
      <c r="AY164" s="20" t="s">
        <v>20</v>
      </c>
      <c r="AZ164" s="20">
        <v>5</v>
      </c>
      <c r="BA164" s="20">
        <v>0</v>
      </c>
      <c r="BB164" s="20">
        <v>0</v>
      </c>
      <c r="BC164" s="20">
        <v>0</v>
      </c>
      <c r="BD164" s="20">
        <v>0</v>
      </c>
      <c r="BE164" s="20">
        <v>0</v>
      </c>
      <c r="BF164" s="155">
        <v>0</v>
      </c>
      <c r="BP164" s="153"/>
      <c r="BZ164" s="153"/>
    </row>
    <row r="165" spans="8:78" x14ac:dyDescent="0.15">
      <c r="H165" s="155"/>
      <c r="I165" s="155"/>
      <c r="J165" s="155"/>
      <c r="K165" s="155"/>
      <c r="L165" s="155"/>
      <c r="M165" s="155"/>
      <c r="P165" s="153" t="str">
        <f t="shared" si="5"/>
        <v>Learning and Physical DisabilityRespite</v>
      </c>
      <c r="Q165" s="155" t="s">
        <v>67</v>
      </c>
      <c r="R165" s="20" t="s">
        <v>48</v>
      </c>
      <c r="S165" s="20">
        <v>30</v>
      </c>
      <c r="T165" s="20">
        <v>0</v>
      </c>
      <c r="U165" s="20">
        <v>56</v>
      </c>
      <c r="V165" s="20">
        <v>26</v>
      </c>
      <c r="W165" s="20">
        <v>0</v>
      </c>
      <c r="X165" s="20">
        <v>113</v>
      </c>
      <c r="AD165" s="20" t="str">
        <f t="shared" si="6"/>
        <v>North LanarkshireAll</v>
      </c>
      <c r="AE165" s="20" t="s">
        <v>11</v>
      </c>
      <c r="AF165" s="20" t="s">
        <v>34</v>
      </c>
      <c r="AG165" s="20">
        <v>199</v>
      </c>
      <c r="AH165" s="20">
        <v>831</v>
      </c>
      <c r="AI165" s="20">
        <v>151</v>
      </c>
      <c r="AJ165" s="20">
        <v>12</v>
      </c>
      <c r="AK165" s="155">
        <v>0</v>
      </c>
      <c r="AL165" s="155">
        <v>1193</v>
      </c>
      <c r="AN165" s="20" t="str">
        <f t="shared" si="7"/>
        <v>StirlingMale</v>
      </c>
      <c r="AO165" s="20" t="s">
        <v>3</v>
      </c>
      <c r="AP165" s="20" t="s">
        <v>52</v>
      </c>
      <c r="AQ165" s="20">
        <v>8</v>
      </c>
      <c r="AR165" s="20">
        <v>14</v>
      </c>
      <c r="AS165" s="20">
        <v>547</v>
      </c>
      <c r="AT165" s="20">
        <v>9</v>
      </c>
      <c r="AU165" s="155">
        <v>0</v>
      </c>
      <c r="AV165" s="20">
        <v>578</v>
      </c>
      <c r="AX165" s="20" t="str">
        <f t="shared" si="8"/>
        <v>Eilean SiarAll</v>
      </c>
      <c r="AY165" s="20" t="s">
        <v>20</v>
      </c>
      <c r="AZ165" s="20" t="s">
        <v>34</v>
      </c>
      <c r="BA165" s="20">
        <v>95</v>
      </c>
      <c r="BB165" s="20">
        <v>38</v>
      </c>
      <c r="BC165" s="20">
        <v>472</v>
      </c>
      <c r="BD165" s="20">
        <v>20</v>
      </c>
      <c r="BE165" s="20">
        <v>0</v>
      </c>
      <c r="BF165" s="155">
        <v>626</v>
      </c>
      <c r="BP165" s="153"/>
      <c r="BZ165" s="153"/>
    </row>
    <row r="166" spans="8:78" x14ac:dyDescent="0.15">
      <c r="H166" s="155"/>
      <c r="I166" s="155"/>
      <c r="J166" s="155"/>
      <c r="K166" s="155"/>
      <c r="L166" s="155"/>
      <c r="M166" s="155"/>
      <c r="P166" s="153" t="str">
        <f t="shared" si="5"/>
        <v>Learning and Physical DisabilityMeals</v>
      </c>
      <c r="Q166" s="155" t="s">
        <v>67</v>
      </c>
      <c r="R166" s="20" t="s">
        <v>49</v>
      </c>
      <c r="S166" s="20">
        <v>0</v>
      </c>
      <c r="T166" s="20">
        <v>0</v>
      </c>
      <c r="U166" s="20">
        <v>0</v>
      </c>
      <c r="V166" s="20">
        <v>0</v>
      </c>
      <c r="W166" s="20">
        <v>0</v>
      </c>
      <c r="X166" s="20">
        <v>0</v>
      </c>
      <c r="AD166" s="20" t="str">
        <f t="shared" si="6"/>
        <v>Orkney Islands&lt;18</v>
      </c>
      <c r="AE166" s="20" t="s">
        <v>10</v>
      </c>
      <c r="AF166" s="20" t="s">
        <v>39</v>
      </c>
      <c r="AG166" s="20">
        <v>6</v>
      </c>
      <c r="AH166" s="20">
        <v>0</v>
      </c>
      <c r="AI166" s="20">
        <v>0</v>
      </c>
      <c r="AJ166" s="20">
        <v>0</v>
      </c>
      <c r="AK166" s="155">
        <v>0</v>
      </c>
      <c r="AL166" s="155">
        <v>7</v>
      </c>
      <c r="AN166" s="20" t="str">
        <f t="shared" si="7"/>
        <v>StirlingFemale</v>
      </c>
      <c r="AO166" s="20" t="s">
        <v>3</v>
      </c>
      <c r="AP166" s="20" t="s">
        <v>53</v>
      </c>
      <c r="AQ166" s="20">
        <v>20</v>
      </c>
      <c r="AR166" s="20">
        <v>20</v>
      </c>
      <c r="AS166" s="20">
        <v>964</v>
      </c>
      <c r="AT166" s="20">
        <v>15</v>
      </c>
      <c r="AU166" s="155">
        <v>0</v>
      </c>
      <c r="AV166" s="20">
        <v>1019</v>
      </c>
      <c r="AX166" s="20" t="str">
        <f t="shared" si="8"/>
        <v>FalkirkUnknown</v>
      </c>
      <c r="AY166" s="20" t="s">
        <v>19</v>
      </c>
      <c r="AZ166" s="20" t="s">
        <v>107</v>
      </c>
      <c r="BA166" s="20">
        <v>0</v>
      </c>
      <c r="BB166" s="20">
        <v>0</v>
      </c>
      <c r="BC166" s="20">
        <v>0</v>
      </c>
      <c r="BD166" s="20">
        <v>0</v>
      </c>
      <c r="BE166" s="20">
        <v>0</v>
      </c>
      <c r="BF166" s="155">
        <v>7</v>
      </c>
      <c r="BP166" s="153"/>
      <c r="BZ166" s="153"/>
    </row>
    <row r="167" spans="8:78" x14ac:dyDescent="0.15">
      <c r="H167" s="155"/>
      <c r="I167" s="155"/>
      <c r="J167" s="155"/>
      <c r="K167" s="155"/>
      <c r="L167" s="155"/>
      <c r="M167" s="155"/>
      <c r="P167" s="153" t="str">
        <f t="shared" si="5"/>
        <v>Learning and Physical DisabilityOther</v>
      </c>
      <c r="Q167" s="155" t="s">
        <v>67</v>
      </c>
      <c r="R167" s="20" t="s">
        <v>50</v>
      </c>
      <c r="S167" s="20">
        <v>16</v>
      </c>
      <c r="T167" s="20">
        <v>9</v>
      </c>
      <c r="U167" s="20">
        <v>45</v>
      </c>
      <c r="V167" s="20">
        <v>7</v>
      </c>
      <c r="W167" s="20">
        <v>0</v>
      </c>
      <c r="X167" s="20">
        <v>77</v>
      </c>
      <c r="AD167" s="20" t="str">
        <f t="shared" si="6"/>
        <v>Orkney Islands18-64</v>
      </c>
      <c r="AE167" s="20" t="s">
        <v>10</v>
      </c>
      <c r="AF167" s="20" t="s">
        <v>40</v>
      </c>
      <c r="AG167" s="20">
        <v>46</v>
      </c>
      <c r="AH167" s="20">
        <v>0</v>
      </c>
      <c r="AI167" s="20">
        <v>0</v>
      </c>
      <c r="AJ167" s="20">
        <v>0</v>
      </c>
      <c r="AK167" s="155">
        <v>0</v>
      </c>
      <c r="AL167" s="155">
        <v>49</v>
      </c>
      <c r="AN167" s="20" t="str">
        <f t="shared" si="7"/>
        <v>StirlingAll</v>
      </c>
      <c r="AO167" s="20" t="s">
        <v>3</v>
      </c>
      <c r="AP167" s="20" t="s">
        <v>34</v>
      </c>
      <c r="AQ167" s="20">
        <v>28</v>
      </c>
      <c r="AR167" s="20">
        <v>34</v>
      </c>
      <c r="AS167" s="20">
        <v>1511</v>
      </c>
      <c r="AT167" s="20">
        <v>24</v>
      </c>
      <c r="AU167" s="155">
        <v>0</v>
      </c>
      <c r="AV167" s="20">
        <v>1597</v>
      </c>
      <c r="AX167" s="20" t="str">
        <f t="shared" si="8"/>
        <v>Falkirk1</v>
      </c>
      <c r="AY167" s="20" t="s">
        <v>19</v>
      </c>
      <c r="AZ167" s="20">
        <v>1</v>
      </c>
      <c r="BA167" s="20">
        <v>10</v>
      </c>
      <c r="BB167" s="20">
        <v>17</v>
      </c>
      <c r="BC167" s="20">
        <v>596</v>
      </c>
      <c r="BD167" s="20">
        <v>14</v>
      </c>
      <c r="BE167" s="20">
        <v>0</v>
      </c>
      <c r="BF167" s="155">
        <v>637</v>
      </c>
      <c r="BP167" s="153"/>
      <c r="BZ167" s="153"/>
    </row>
    <row r="168" spans="8:78" x14ac:dyDescent="0.15">
      <c r="H168" s="155"/>
      <c r="I168" s="155"/>
      <c r="J168" s="155"/>
      <c r="K168" s="155"/>
      <c r="L168" s="155"/>
      <c r="M168" s="155"/>
      <c r="P168" s="153" t="str">
        <f t="shared" si="5"/>
        <v>Learning and Physical DisabilityNot Known</v>
      </c>
      <c r="Q168" s="155" t="s">
        <v>67</v>
      </c>
      <c r="R168" s="20" t="s">
        <v>51</v>
      </c>
      <c r="S168" s="20">
        <v>20</v>
      </c>
      <c r="T168" s="20">
        <v>75</v>
      </c>
      <c r="U168" s="20">
        <v>359</v>
      </c>
      <c r="V168" s="20">
        <v>9</v>
      </c>
      <c r="W168" s="20">
        <v>0</v>
      </c>
      <c r="X168" s="20">
        <v>463</v>
      </c>
      <c r="AD168" s="20" t="str">
        <f t="shared" si="6"/>
        <v>Orkney Islands65+</v>
      </c>
      <c r="AE168" s="20" t="s">
        <v>10</v>
      </c>
      <c r="AF168" s="20" t="s">
        <v>41</v>
      </c>
      <c r="AG168" s="20">
        <v>38</v>
      </c>
      <c r="AH168" s="20">
        <v>5</v>
      </c>
      <c r="AI168" s="20">
        <v>0</v>
      </c>
      <c r="AJ168" s="20">
        <v>0</v>
      </c>
      <c r="AK168" s="155">
        <v>0</v>
      </c>
      <c r="AL168" s="155">
        <v>47</v>
      </c>
      <c r="AN168" s="20" t="str">
        <f t="shared" si="7"/>
        <v>West LothianMale</v>
      </c>
      <c r="AO168" s="20" t="s">
        <v>1</v>
      </c>
      <c r="AP168" s="20" t="s">
        <v>52</v>
      </c>
      <c r="AQ168" s="20">
        <v>80</v>
      </c>
      <c r="AR168" s="20">
        <v>229</v>
      </c>
      <c r="AS168" s="20">
        <v>513</v>
      </c>
      <c r="AT168" s="20">
        <v>163</v>
      </c>
      <c r="AU168" s="155">
        <v>0</v>
      </c>
      <c r="AV168" s="20">
        <v>985</v>
      </c>
      <c r="AX168" s="20" t="str">
        <f t="shared" si="8"/>
        <v>Falkirk2</v>
      </c>
      <c r="AY168" s="20" t="s">
        <v>19</v>
      </c>
      <c r="AZ168" s="20">
        <v>2</v>
      </c>
      <c r="BA168" s="20">
        <v>13</v>
      </c>
      <c r="BB168" s="20">
        <v>19</v>
      </c>
      <c r="BC168" s="20">
        <v>811</v>
      </c>
      <c r="BD168" s="20">
        <v>33</v>
      </c>
      <c r="BE168" s="20">
        <v>0</v>
      </c>
      <c r="BF168" s="155">
        <v>876</v>
      </c>
      <c r="BP168" s="153"/>
      <c r="BZ168" s="153"/>
    </row>
    <row r="169" spans="8:78" x14ac:dyDescent="0.15">
      <c r="H169" s="155"/>
      <c r="I169" s="155"/>
      <c r="J169" s="155"/>
      <c r="K169" s="155"/>
      <c r="L169" s="155"/>
      <c r="M169" s="155"/>
      <c r="P169" s="153" t="str">
        <f t="shared" si="5"/>
        <v>Physical DisabilityPersonal Care</v>
      </c>
      <c r="Q169" s="155" t="s">
        <v>62</v>
      </c>
      <c r="R169" s="20" t="s">
        <v>42</v>
      </c>
      <c r="S169" s="20">
        <v>821</v>
      </c>
      <c r="T169" s="20">
        <v>405</v>
      </c>
      <c r="U169" s="20">
        <v>6884</v>
      </c>
      <c r="V169" s="20">
        <v>513</v>
      </c>
      <c r="W169" s="20">
        <v>0</v>
      </c>
      <c r="X169" s="20">
        <v>8623</v>
      </c>
      <c r="AD169" s="20" t="str">
        <f t="shared" si="6"/>
        <v>Orkney IslandsAll</v>
      </c>
      <c r="AE169" s="20" t="s">
        <v>10</v>
      </c>
      <c r="AF169" s="20" t="s">
        <v>34</v>
      </c>
      <c r="AG169" s="20">
        <v>90</v>
      </c>
      <c r="AH169" s="20">
        <v>9</v>
      </c>
      <c r="AI169" s="20">
        <v>0</v>
      </c>
      <c r="AJ169" s="20">
        <v>0</v>
      </c>
      <c r="AK169" s="155">
        <v>0</v>
      </c>
      <c r="AL169" s="155">
        <v>103</v>
      </c>
      <c r="AN169" s="20" t="str">
        <f t="shared" si="7"/>
        <v>West LothianFemale</v>
      </c>
      <c r="AO169" s="20" t="s">
        <v>1</v>
      </c>
      <c r="AP169" s="20" t="s">
        <v>53</v>
      </c>
      <c r="AQ169" s="20">
        <v>71</v>
      </c>
      <c r="AR169" s="20">
        <v>418</v>
      </c>
      <c r="AS169" s="20">
        <v>729</v>
      </c>
      <c r="AT169" s="20">
        <v>254</v>
      </c>
      <c r="AU169" s="155">
        <v>0</v>
      </c>
      <c r="AV169" s="20">
        <v>1472</v>
      </c>
      <c r="AX169" s="20" t="str">
        <f t="shared" si="8"/>
        <v>Falkirk3</v>
      </c>
      <c r="AY169" s="20" t="s">
        <v>19</v>
      </c>
      <c r="AZ169" s="20">
        <v>3</v>
      </c>
      <c r="BA169" s="20">
        <v>7</v>
      </c>
      <c r="BB169" s="20">
        <v>14</v>
      </c>
      <c r="BC169" s="20">
        <v>555</v>
      </c>
      <c r="BD169" s="20">
        <v>21</v>
      </c>
      <c r="BE169" s="20">
        <v>0</v>
      </c>
      <c r="BF169" s="155">
        <v>597</v>
      </c>
      <c r="BP169" s="153"/>
      <c r="BZ169" s="153"/>
    </row>
    <row r="170" spans="8:78" x14ac:dyDescent="0.15">
      <c r="H170" s="155"/>
      <c r="I170" s="155"/>
      <c r="J170" s="155"/>
      <c r="K170" s="155"/>
      <c r="L170" s="155"/>
      <c r="M170" s="155"/>
      <c r="P170" s="153" t="str">
        <f t="shared" si="5"/>
        <v>Physical DisabilityHealth Care</v>
      </c>
      <c r="Q170" s="155" t="s">
        <v>62</v>
      </c>
      <c r="R170" s="20" t="s">
        <v>43</v>
      </c>
      <c r="S170" s="20">
        <v>87</v>
      </c>
      <c r="T170" s="20">
        <v>226</v>
      </c>
      <c r="U170" s="20">
        <v>582</v>
      </c>
      <c r="V170" s="20">
        <v>5</v>
      </c>
      <c r="W170" s="20">
        <v>0</v>
      </c>
      <c r="X170" s="20">
        <v>900</v>
      </c>
      <c r="AD170" s="20" t="str">
        <f t="shared" si="6"/>
        <v>Perth &amp; Kinross&lt;18</v>
      </c>
      <c r="AE170" s="20" t="s">
        <v>9</v>
      </c>
      <c r="AF170" s="20" t="s">
        <v>39</v>
      </c>
      <c r="AG170" s="20">
        <v>0</v>
      </c>
      <c r="AH170" s="20">
        <v>0</v>
      </c>
      <c r="AI170" s="20">
        <v>0</v>
      </c>
      <c r="AJ170" s="20">
        <v>0</v>
      </c>
      <c r="AK170" s="155">
        <v>0</v>
      </c>
      <c r="AL170" s="155">
        <v>0</v>
      </c>
      <c r="AN170" s="20" t="str">
        <f t="shared" si="7"/>
        <v>West LothianAll</v>
      </c>
      <c r="AO170" s="20" t="s">
        <v>1</v>
      </c>
      <c r="AP170" s="20" t="s">
        <v>34</v>
      </c>
      <c r="AQ170" s="20">
        <v>151</v>
      </c>
      <c r="AR170" s="20">
        <v>647</v>
      </c>
      <c r="AS170" s="20">
        <v>1242</v>
      </c>
      <c r="AT170" s="20">
        <v>417</v>
      </c>
      <c r="AU170" s="155">
        <v>0</v>
      </c>
      <c r="AV170" s="20">
        <v>2457</v>
      </c>
      <c r="AX170" s="20" t="str">
        <f t="shared" si="8"/>
        <v>Falkirk4</v>
      </c>
      <c r="AY170" s="20" t="s">
        <v>19</v>
      </c>
      <c r="AZ170" s="20">
        <v>4</v>
      </c>
      <c r="BA170" s="20">
        <v>5</v>
      </c>
      <c r="BB170" s="20">
        <v>12</v>
      </c>
      <c r="BC170" s="20">
        <v>360</v>
      </c>
      <c r="BD170" s="20">
        <v>13</v>
      </c>
      <c r="BE170" s="20">
        <v>0</v>
      </c>
      <c r="BF170" s="155">
        <v>390</v>
      </c>
      <c r="BP170" s="153"/>
      <c r="BZ170" s="153"/>
    </row>
    <row r="171" spans="8:78" x14ac:dyDescent="0.15">
      <c r="H171" s="155"/>
      <c r="I171" s="155"/>
      <c r="J171" s="155"/>
      <c r="K171" s="155"/>
      <c r="L171" s="155"/>
      <c r="M171" s="155"/>
      <c r="P171" s="153" t="str">
        <f t="shared" si="5"/>
        <v>Physical DisabilityDomestic Care</v>
      </c>
      <c r="Q171" s="155" t="s">
        <v>62</v>
      </c>
      <c r="R171" s="20" t="s">
        <v>44</v>
      </c>
      <c r="S171" s="20">
        <v>184</v>
      </c>
      <c r="T171" s="20">
        <v>254</v>
      </c>
      <c r="U171" s="20">
        <v>808</v>
      </c>
      <c r="V171" s="20">
        <v>67</v>
      </c>
      <c r="W171" s="20">
        <v>0</v>
      </c>
      <c r="X171" s="20">
        <v>1313</v>
      </c>
      <c r="AD171" s="20" t="str">
        <f t="shared" si="6"/>
        <v>Perth &amp; Kinross18-64</v>
      </c>
      <c r="AE171" s="20" t="s">
        <v>9</v>
      </c>
      <c r="AF171" s="20" t="s">
        <v>40</v>
      </c>
      <c r="AG171" s="20">
        <v>33</v>
      </c>
      <c r="AH171" s="20">
        <v>107</v>
      </c>
      <c r="AI171" s="20">
        <v>656</v>
      </c>
      <c r="AJ171" s="20">
        <v>126</v>
      </c>
      <c r="AK171" s="155">
        <v>0</v>
      </c>
      <c r="AL171" s="155">
        <v>922</v>
      </c>
      <c r="AN171" s="20" t="str">
        <f t="shared" si="7"/>
        <v>ScotlandUnknown</v>
      </c>
      <c r="AO171" s="20" t="s">
        <v>0</v>
      </c>
      <c r="AP171" s="20" t="s">
        <v>107</v>
      </c>
      <c r="AQ171" s="20">
        <v>0</v>
      </c>
      <c r="AR171" s="20">
        <v>0</v>
      </c>
      <c r="AS171" s="20">
        <v>0</v>
      </c>
      <c r="AT171" s="20">
        <v>0</v>
      </c>
      <c r="AU171" s="155">
        <v>0</v>
      </c>
      <c r="AV171" s="20">
        <v>0</v>
      </c>
      <c r="AX171" s="20" t="str">
        <f t="shared" si="8"/>
        <v>Falkirk5</v>
      </c>
      <c r="AY171" s="20" t="s">
        <v>19</v>
      </c>
      <c r="AZ171" s="20">
        <v>5</v>
      </c>
      <c r="BA171" s="20">
        <v>0</v>
      </c>
      <c r="BB171" s="20">
        <v>5</v>
      </c>
      <c r="BC171" s="20">
        <v>223</v>
      </c>
      <c r="BD171" s="20">
        <v>19</v>
      </c>
      <c r="BE171" s="20">
        <v>0</v>
      </c>
      <c r="BF171" s="155">
        <v>251</v>
      </c>
      <c r="BP171" s="153"/>
      <c r="BZ171" s="153"/>
    </row>
    <row r="172" spans="8:78" x14ac:dyDescent="0.15">
      <c r="H172" s="155"/>
      <c r="I172" s="155"/>
      <c r="J172" s="155"/>
      <c r="K172" s="155"/>
      <c r="L172" s="155"/>
      <c r="M172" s="155"/>
      <c r="P172" s="153" t="str">
        <f t="shared" si="5"/>
        <v>Physical DisabilityHousing Support</v>
      </c>
      <c r="Q172" s="155" t="s">
        <v>62</v>
      </c>
      <c r="R172" s="20" t="s">
        <v>45</v>
      </c>
      <c r="S172" s="20">
        <v>143</v>
      </c>
      <c r="T172" s="20">
        <v>227</v>
      </c>
      <c r="U172" s="20">
        <v>871</v>
      </c>
      <c r="V172" s="20">
        <v>104</v>
      </c>
      <c r="W172" s="20">
        <v>0</v>
      </c>
      <c r="X172" s="20">
        <v>1345</v>
      </c>
      <c r="AD172" s="20" t="str">
        <f t="shared" si="6"/>
        <v>Perth &amp; Kinross65+</v>
      </c>
      <c r="AE172" s="20" t="s">
        <v>9</v>
      </c>
      <c r="AF172" s="20" t="s">
        <v>41</v>
      </c>
      <c r="AG172" s="20">
        <v>34</v>
      </c>
      <c r="AH172" s="20">
        <v>85</v>
      </c>
      <c r="AI172" s="20">
        <v>3414</v>
      </c>
      <c r="AJ172" s="20">
        <v>331</v>
      </c>
      <c r="AK172" s="155">
        <v>0</v>
      </c>
      <c r="AL172" s="155">
        <v>3864</v>
      </c>
      <c r="AN172" s="20" t="str">
        <f t="shared" si="7"/>
        <v>ScotlandMale</v>
      </c>
      <c r="AO172" s="20" t="s">
        <v>0</v>
      </c>
      <c r="AP172" s="20" t="s">
        <v>52</v>
      </c>
      <c r="AQ172" s="20">
        <v>2844</v>
      </c>
      <c r="AR172" s="20">
        <v>2266</v>
      </c>
      <c r="AS172" s="20">
        <v>27120</v>
      </c>
      <c r="AT172" s="20">
        <v>1521</v>
      </c>
      <c r="AU172" s="155">
        <v>0</v>
      </c>
      <c r="AV172" s="20">
        <v>33752</v>
      </c>
      <c r="AX172" s="20" t="str">
        <f t="shared" si="8"/>
        <v>FalkirkAll</v>
      </c>
      <c r="AY172" s="20" t="s">
        <v>19</v>
      </c>
      <c r="AZ172" s="20" t="s">
        <v>34</v>
      </c>
      <c r="BA172" s="20">
        <v>40</v>
      </c>
      <c r="BB172" s="20">
        <v>67</v>
      </c>
      <c r="BC172" s="20">
        <v>2549</v>
      </c>
      <c r="BD172" s="20">
        <v>102</v>
      </c>
      <c r="BE172" s="20">
        <v>0</v>
      </c>
      <c r="BF172" s="155">
        <v>2758</v>
      </c>
      <c r="BP172" s="153"/>
      <c r="BZ172" s="153"/>
    </row>
    <row r="173" spans="8:78" x14ac:dyDescent="0.15">
      <c r="H173" s="155"/>
      <c r="I173" s="155"/>
      <c r="J173" s="155"/>
      <c r="K173" s="155"/>
      <c r="L173" s="155"/>
      <c r="M173" s="155"/>
      <c r="P173" s="153" t="str">
        <f t="shared" si="5"/>
        <v>Physical DisabilitySocial, Education, Recreational</v>
      </c>
      <c r="Q173" s="155" t="s">
        <v>62</v>
      </c>
      <c r="R173" s="20" t="s">
        <v>46</v>
      </c>
      <c r="S173" s="20">
        <v>335</v>
      </c>
      <c r="T173" s="20">
        <v>259</v>
      </c>
      <c r="U173" s="20">
        <v>665</v>
      </c>
      <c r="V173" s="20">
        <v>138</v>
      </c>
      <c r="W173" s="20">
        <v>0</v>
      </c>
      <c r="X173" s="20">
        <v>1397</v>
      </c>
      <c r="AD173" s="20" t="str">
        <f t="shared" si="6"/>
        <v>Perth &amp; KinrossAll</v>
      </c>
      <c r="AE173" s="20" t="s">
        <v>9</v>
      </c>
      <c r="AF173" s="20" t="s">
        <v>34</v>
      </c>
      <c r="AG173" s="20">
        <v>68</v>
      </c>
      <c r="AH173" s="20">
        <v>192</v>
      </c>
      <c r="AI173" s="20">
        <v>4073</v>
      </c>
      <c r="AJ173" s="20">
        <v>457</v>
      </c>
      <c r="AK173" s="155">
        <v>0</v>
      </c>
      <c r="AL173" s="155">
        <v>4790</v>
      </c>
      <c r="AN173" s="20" t="str">
        <f t="shared" si="7"/>
        <v>ScotlandFemale</v>
      </c>
      <c r="AO173" s="20" t="s">
        <v>0</v>
      </c>
      <c r="AP173" s="20" t="s">
        <v>53</v>
      </c>
      <c r="AQ173" s="20">
        <v>3161</v>
      </c>
      <c r="AR173" s="20">
        <v>2424</v>
      </c>
      <c r="AS173" s="20">
        <v>42290</v>
      </c>
      <c r="AT173" s="20">
        <v>1973</v>
      </c>
      <c r="AU173" s="155">
        <v>0</v>
      </c>
      <c r="AV173" s="20">
        <v>49848</v>
      </c>
      <c r="AX173" s="20" t="str">
        <f t="shared" si="8"/>
        <v>Fife1</v>
      </c>
      <c r="AY173" s="20" t="s">
        <v>18</v>
      </c>
      <c r="AZ173" s="20">
        <v>1</v>
      </c>
      <c r="BA173" s="20">
        <v>66</v>
      </c>
      <c r="BB173" s="20">
        <v>0</v>
      </c>
      <c r="BC173" s="20">
        <v>668</v>
      </c>
      <c r="BD173" s="20">
        <v>14</v>
      </c>
      <c r="BE173" s="20">
        <v>0</v>
      </c>
      <c r="BF173" s="155">
        <v>751</v>
      </c>
      <c r="BP173" s="153"/>
      <c r="BZ173" s="153"/>
    </row>
    <row r="174" spans="8:78" x14ac:dyDescent="0.15">
      <c r="H174" s="155"/>
      <c r="I174" s="155"/>
      <c r="J174" s="155"/>
      <c r="K174" s="155"/>
      <c r="L174" s="155"/>
      <c r="M174" s="155"/>
      <c r="P174" s="153" t="str">
        <f t="shared" si="5"/>
        <v>Physical DisabilityEquipment and adaptations</v>
      </c>
      <c r="Q174" s="155" t="s">
        <v>62</v>
      </c>
      <c r="R174" s="20" t="s">
        <v>47</v>
      </c>
      <c r="S174" s="20">
        <v>88</v>
      </c>
      <c r="T174" s="20">
        <v>154</v>
      </c>
      <c r="U174" s="20">
        <v>4684</v>
      </c>
      <c r="V174" s="20">
        <v>242</v>
      </c>
      <c r="W174" s="20">
        <v>0</v>
      </c>
      <c r="X174" s="20">
        <v>5168</v>
      </c>
      <c r="AD174" s="20" t="str">
        <f t="shared" si="6"/>
        <v>Renfrewshire&lt;18</v>
      </c>
      <c r="AE174" s="20" t="s">
        <v>8</v>
      </c>
      <c r="AF174" s="20" t="s">
        <v>39</v>
      </c>
      <c r="AG174" s="20">
        <v>0</v>
      </c>
      <c r="AH174" s="20">
        <v>0</v>
      </c>
      <c r="AI174" s="20">
        <v>0</v>
      </c>
      <c r="AJ174" s="20">
        <v>0</v>
      </c>
      <c r="AK174" s="155">
        <v>0</v>
      </c>
      <c r="AL174" s="155">
        <v>0</v>
      </c>
      <c r="AN174" s="20" t="str">
        <f t="shared" si="7"/>
        <v>ScotlandAll</v>
      </c>
      <c r="AO174" s="20" t="s">
        <v>0</v>
      </c>
      <c r="AP174" s="20" t="s">
        <v>34</v>
      </c>
      <c r="AQ174" s="20">
        <v>6005</v>
      </c>
      <c r="AR174" s="20">
        <v>4690</v>
      </c>
      <c r="AS174" s="20">
        <v>69414</v>
      </c>
      <c r="AT174" s="20">
        <v>3494</v>
      </c>
      <c r="AU174" s="155">
        <v>0</v>
      </c>
      <c r="AV174" s="20">
        <v>83604</v>
      </c>
      <c r="AX174" s="20" t="str">
        <f t="shared" si="8"/>
        <v>Fife2</v>
      </c>
      <c r="AY174" s="20" t="s">
        <v>18</v>
      </c>
      <c r="AZ174" s="20">
        <v>2</v>
      </c>
      <c r="BA174" s="20">
        <v>75</v>
      </c>
      <c r="BB174" s="20">
        <v>0</v>
      </c>
      <c r="BC174" s="20">
        <v>720</v>
      </c>
      <c r="BD174" s="20">
        <v>20</v>
      </c>
      <c r="BE174" s="20">
        <v>0</v>
      </c>
      <c r="BF174" s="155">
        <v>819</v>
      </c>
      <c r="BP174" s="153"/>
      <c r="BZ174" s="153"/>
    </row>
    <row r="175" spans="8:78" x14ac:dyDescent="0.15">
      <c r="H175" s="155"/>
      <c r="I175" s="155"/>
      <c r="J175" s="155"/>
      <c r="K175" s="155"/>
      <c r="L175" s="155"/>
      <c r="M175" s="155"/>
      <c r="P175" s="153" t="str">
        <f t="shared" si="5"/>
        <v>Physical DisabilityRespite</v>
      </c>
      <c r="Q175" s="155" t="s">
        <v>62</v>
      </c>
      <c r="R175" s="20" t="s">
        <v>48</v>
      </c>
      <c r="S175" s="20">
        <v>275</v>
      </c>
      <c r="T175" s="20">
        <v>96</v>
      </c>
      <c r="U175" s="20">
        <v>942</v>
      </c>
      <c r="V175" s="20">
        <v>177</v>
      </c>
      <c r="W175" s="20">
        <v>0</v>
      </c>
      <c r="X175" s="20">
        <v>1490</v>
      </c>
      <c r="AD175" s="20" t="str">
        <f t="shared" si="6"/>
        <v>Renfrewshire18-64</v>
      </c>
      <c r="AE175" s="20" t="s">
        <v>8</v>
      </c>
      <c r="AF175" s="20" t="s">
        <v>40</v>
      </c>
      <c r="AG175" s="20">
        <v>98</v>
      </c>
      <c r="AH175" s="20">
        <v>16</v>
      </c>
      <c r="AI175" s="20">
        <v>79</v>
      </c>
      <c r="AJ175" s="20">
        <v>7</v>
      </c>
      <c r="AK175" s="155">
        <v>0</v>
      </c>
      <c r="AL175" s="155">
        <v>200</v>
      </c>
      <c r="AU175" s="153"/>
      <c r="AX175" s="20" t="str">
        <f t="shared" si="8"/>
        <v>Fife3</v>
      </c>
      <c r="AY175" s="20" t="s">
        <v>18</v>
      </c>
      <c r="AZ175" s="20">
        <v>3</v>
      </c>
      <c r="BA175" s="20">
        <v>87</v>
      </c>
      <c r="BB175" s="20">
        <v>0</v>
      </c>
      <c r="BC175" s="20">
        <v>655</v>
      </c>
      <c r="BD175" s="20">
        <v>22</v>
      </c>
      <c r="BE175" s="20">
        <v>0</v>
      </c>
      <c r="BF175" s="155">
        <v>766</v>
      </c>
      <c r="BP175" s="153"/>
      <c r="BZ175" s="153"/>
    </row>
    <row r="176" spans="8:78" x14ac:dyDescent="0.15">
      <c r="H176" s="155"/>
      <c r="I176" s="155"/>
      <c r="J176" s="155"/>
      <c r="K176" s="155"/>
      <c r="L176" s="155"/>
      <c r="M176" s="155"/>
      <c r="P176" s="153" t="str">
        <f t="shared" si="5"/>
        <v>Physical DisabilityMeals</v>
      </c>
      <c r="Q176" s="155" t="s">
        <v>62</v>
      </c>
      <c r="R176" s="20" t="s">
        <v>49</v>
      </c>
      <c r="S176" s="20">
        <v>64</v>
      </c>
      <c r="T176" s="20">
        <v>197</v>
      </c>
      <c r="U176" s="20">
        <v>337</v>
      </c>
      <c r="V176" s="20">
        <v>17</v>
      </c>
      <c r="W176" s="20">
        <v>0</v>
      </c>
      <c r="X176" s="20">
        <v>615</v>
      </c>
      <c r="AD176" s="20" t="str">
        <f t="shared" si="6"/>
        <v>Renfrewshire65+</v>
      </c>
      <c r="AE176" s="20" t="s">
        <v>8</v>
      </c>
      <c r="AF176" s="20" t="s">
        <v>41</v>
      </c>
      <c r="AG176" s="20">
        <v>66</v>
      </c>
      <c r="AH176" s="20">
        <v>22</v>
      </c>
      <c r="AI176" s="20">
        <v>504</v>
      </c>
      <c r="AJ176" s="20">
        <v>36</v>
      </c>
      <c r="AK176" s="155">
        <v>0</v>
      </c>
      <c r="AL176" s="155">
        <v>628</v>
      </c>
      <c r="AX176" s="20" t="str">
        <f t="shared" si="8"/>
        <v>Fife4</v>
      </c>
      <c r="AY176" s="20" t="s">
        <v>18</v>
      </c>
      <c r="AZ176" s="20">
        <v>4</v>
      </c>
      <c r="BA176" s="20">
        <v>98</v>
      </c>
      <c r="BB176" s="20">
        <v>0</v>
      </c>
      <c r="BC176" s="20">
        <v>412</v>
      </c>
      <c r="BD176" s="20">
        <v>26</v>
      </c>
      <c r="BE176" s="20">
        <v>0</v>
      </c>
      <c r="BF176" s="155">
        <v>538</v>
      </c>
      <c r="BP176" s="153"/>
      <c r="BZ176" s="153"/>
    </row>
    <row r="177" spans="8:78" x14ac:dyDescent="0.15">
      <c r="H177" s="155"/>
      <c r="I177" s="155"/>
      <c r="J177" s="155"/>
      <c r="K177" s="155"/>
      <c r="L177" s="155"/>
      <c r="M177" s="155"/>
      <c r="P177" s="153" t="str">
        <f t="shared" si="5"/>
        <v>Physical DisabilityOther</v>
      </c>
      <c r="Q177" s="155" t="s">
        <v>62</v>
      </c>
      <c r="R177" s="20" t="s">
        <v>50</v>
      </c>
      <c r="S177" s="20">
        <v>215</v>
      </c>
      <c r="T177" s="20">
        <v>396</v>
      </c>
      <c r="U177" s="20">
        <v>939</v>
      </c>
      <c r="V177" s="20">
        <v>122</v>
      </c>
      <c r="W177" s="20">
        <v>0</v>
      </c>
      <c r="X177" s="20">
        <v>1672</v>
      </c>
      <c r="AD177" s="20" t="str">
        <f t="shared" si="6"/>
        <v>RenfrewshireAll</v>
      </c>
      <c r="AE177" s="20" t="s">
        <v>8</v>
      </c>
      <c r="AF177" s="20" t="s">
        <v>34</v>
      </c>
      <c r="AG177" s="20">
        <v>165</v>
      </c>
      <c r="AH177" s="20">
        <v>39</v>
      </c>
      <c r="AI177" s="20">
        <v>583</v>
      </c>
      <c r="AJ177" s="20">
        <v>43</v>
      </c>
      <c r="AK177" s="155">
        <v>0</v>
      </c>
      <c r="AL177" s="155">
        <v>830</v>
      </c>
      <c r="AX177" s="20" t="str">
        <f t="shared" si="8"/>
        <v>Fife5</v>
      </c>
      <c r="AY177" s="20" t="s">
        <v>18</v>
      </c>
      <c r="AZ177" s="20">
        <v>5</v>
      </c>
      <c r="BA177" s="20">
        <v>70</v>
      </c>
      <c r="BB177" s="20">
        <v>0</v>
      </c>
      <c r="BC177" s="20">
        <v>387</v>
      </c>
      <c r="BD177" s="20">
        <v>16</v>
      </c>
      <c r="BE177" s="20">
        <v>0</v>
      </c>
      <c r="BF177" s="155">
        <v>476</v>
      </c>
      <c r="BP177" s="153"/>
      <c r="BZ177" s="153"/>
    </row>
    <row r="178" spans="8:78" x14ac:dyDescent="0.15">
      <c r="H178" s="155"/>
      <c r="I178" s="155"/>
      <c r="J178" s="155"/>
      <c r="K178" s="155"/>
      <c r="L178" s="155"/>
      <c r="M178" s="155"/>
      <c r="P178" s="153" t="str">
        <f t="shared" si="5"/>
        <v>Physical DisabilityNot Known</v>
      </c>
      <c r="Q178" s="155" t="s">
        <v>62</v>
      </c>
      <c r="R178" s="20" t="s">
        <v>51</v>
      </c>
      <c r="S178" s="20">
        <v>527</v>
      </c>
      <c r="T178" s="20">
        <v>391</v>
      </c>
      <c r="U178" s="20">
        <v>4751</v>
      </c>
      <c r="V178" s="20">
        <v>252</v>
      </c>
      <c r="W178" s="20">
        <v>0</v>
      </c>
      <c r="X178" s="20">
        <v>5921</v>
      </c>
      <c r="AD178" s="20" t="str">
        <f t="shared" si="6"/>
        <v>Scottish Borders&lt;18</v>
      </c>
      <c r="AE178" s="20" t="s">
        <v>7</v>
      </c>
      <c r="AF178" s="20" t="s">
        <v>39</v>
      </c>
      <c r="AG178" s="20">
        <v>0</v>
      </c>
      <c r="AH178" s="20">
        <v>0</v>
      </c>
      <c r="AI178" s="20">
        <v>0</v>
      </c>
      <c r="AJ178" s="20">
        <v>0</v>
      </c>
      <c r="AK178" s="155">
        <v>0</v>
      </c>
      <c r="AL178" s="155">
        <v>0</v>
      </c>
      <c r="AX178" s="20" t="str">
        <f t="shared" si="8"/>
        <v>FifeAll</v>
      </c>
      <c r="AY178" s="20" t="s">
        <v>18</v>
      </c>
      <c r="AZ178" s="20" t="s">
        <v>34</v>
      </c>
      <c r="BA178" s="20">
        <v>396</v>
      </c>
      <c r="BB178" s="20">
        <v>14</v>
      </c>
      <c r="BC178" s="20">
        <v>2842</v>
      </c>
      <c r="BD178" s="20">
        <v>98</v>
      </c>
      <c r="BE178" s="20">
        <v>0</v>
      </c>
      <c r="BF178" s="155">
        <v>3350</v>
      </c>
      <c r="BP178" s="153"/>
      <c r="BZ178" s="153"/>
    </row>
    <row r="179" spans="8:78" x14ac:dyDescent="0.15">
      <c r="H179" s="155"/>
      <c r="I179" s="155"/>
      <c r="J179" s="155"/>
      <c r="K179" s="155"/>
      <c r="L179" s="155"/>
      <c r="M179" s="155"/>
      <c r="P179" s="153" t="str">
        <f t="shared" si="5"/>
        <v>Frail older peoplePersonal Care</v>
      </c>
      <c r="Q179" s="155" t="s">
        <v>113</v>
      </c>
      <c r="R179" s="20" t="s">
        <v>42</v>
      </c>
      <c r="S179" s="20">
        <v>623</v>
      </c>
      <c r="T179" s="20">
        <v>196</v>
      </c>
      <c r="U179" s="20">
        <v>9692</v>
      </c>
      <c r="V179" s="20">
        <v>454</v>
      </c>
      <c r="W179" s="20">
        <v>0</v>
      </c>
      <c r="X179" s="20">
        <v>10965</v>
      </c>
      <c r="AD179" s="20" t="str">
        <f t="shared" si="6"/>
        <v>Scottish Borders18-64</v>
      </c>
      <c r="AE179" s="20" t="s">
        <v>7</v>
      </c>
      <c r="AF179" s="20" t="s">
        <v>40</v>
      </c>
      <c r="AG179" s="20">
        <v>104</v>
      </c>
      <c r="AH179" s="20">
        <v>0</v>
      </c>
      <c r="AI179" s="20">
        <v>237</v>
      </c>
      <c r="AJ179" s="20">
        <v>41</v>
      </c>
      <c r="AK179" s="155">
        <v>0</v>
      </c>
      <c r="AL179" s="155">
        <v>385</v>
      </c>
      <c r="AX179" s="20" t="str">
        <f t="shared" si="8"/>
        <v>Glasgow CityUnknown</v>
      </c>
      <c r="AY179" s="20" t="s">
        <v>17</v>
      </c>
      <c r="AZ179" s="20" t="s">
        <v>107</v>
      </c>
      <c r="BA179" s="20">
        <v>0</v>
      </c>
      <c r="BB179" s="20">
        <v>0</v>
      </c>
      <c r="BC179" s="20">
        <v>0</v>
      </c>
      <c r="BD179" s="20">
        <v>0</v>
      </c>
      <c r="BE179" s="20">
        <v>0</v>
      </c>
      <c r="BF179" s="155">
        <v>9</v>
      </c>
      <c r="BP179" s="153"/>
      <c r="BZ179" s="153"/>
    </row>
    <row r="180" spans="8:78" x14ac:dyDescent="0.15">
      <c r="H180" s="155"/>
      <c r="I180" s="155"/>
      <c r="J180" s="155"/>
      <c r="K180" s="155"/>
      <c r="L180" s="155"/>
      <c r="M180" s="155"/>
      <c r="P180" s="153" t="str">
        <f t="shared" si="5"/>
        <v>Frail older peopleHealth Care</v>
      </c>
      <c r="Q180" s="155" t="s">
        <v>113</v>
      </c>
      <c r="R180" s="20" t="s">
        <v>43</v>
      </c>
      <c r="S180" s="20">
        <v>0</v>
      </c>
      <c r="T180" s="20">
        <v>13</v>
      </c>
      <c r="U180" s="20">
        <v>236</v>
      </c>
      <c r="V180" s="20">
        <v>0</v>
      </c>
      <c r="W180" s="20">
        <v>0</v>
      </c>
      <c r="X180" s="20">
        <v>253</v>
      </c>
      <c r="AD180" s="20" t="str">
        <f t="shared" si="6"/>
        <v>Scottish Borders65+</v>
      </c>
      <c r="AE180" s="20" t="s">
        <v>7</v>
      </c>
      <c r="AF180" s="20" t="s">
        <v>41</v>
      </c>
      <c r="AG180" s="20">
        <v>130</v>
      </c>
      <c r="AH180" s="20">
        <v>0</v>
      </c>
      <c r="AI180" s="20">
        <v>1148</v>
      </c>
      <c r="AJ180" s="20">
        <v>92</v>
      </c>
      <c r="AK180" s="155">
        <v>0</v>
      </c>
      <c r="AL180" s="155">
        <v>1371</v>
      </c>
      <c r="AX180" s="20" t="str">
        <f t="shared" si="8"/>
        <v>Glasgow City1</v>
      </c>
      <c r="AY180" s="20" t="s">
        <v>17</v>
      </c>
      <c r="AZ180" s="20">
        <v>1</v>
      </c>
      <c r="BA180" s="20">
        <v>177</v>
      </c>
      <c r="BB180" s="20">
        <v>1024</v>
      </c>
      <c r="BC180" s="20">
        <v>754</v>
      </c>
      <c r="BD180" s="20">
        <v>50</v>
      </c>
      <c r="BE180" s="20">
        <v>0</v>
      </c>
      <c r="BF180" s="155">
        <v>2005</v>
      </c>
      <c r="BP180" s="153"/>
      <c r="BZ180" s="153"/>
    </row>
    <row r="181" spans="8:78" x14ac:dyDescent="0.15">
      <c r="H181" s="155"/>
      <c r="I181" s="155"/>
      <c r="J181" s="155"/>
      <c r="K181" s="155"/>
      <c r="L181" s="155"/>
      <c r="M181" s="155"/>
      <c r="P181" s="153" t="str">
        <f t="shared" si="5"/>
        <v>Frail older peopleDomestic Care</v>
      </c>
      <c r="Q181" s="155" t="s">
        <v>113</v>
      </c>
      <c r="R181" s="20" t="s">
        <v>44</v>
      </c>
      <c r="S181" s="20">
        <v>38</v>
      </c>
      <c r="T181" s="20">
        <v>70</v>
      </c>
      <c r="U181" s="20">
        <v>739</v>
      </c>
      <c r="V181" s="20">
        <v>29</v>
      </c>
      <c r="W181" s="20">
        <v>0</v>
      </c>
      <c r="X181" s="20">
        <v>876</v>
      </c>
      <c r="AD181" s="20" t="str">
        <f t="shared" si="6"/>
        <v>Scottish BordersAll</v>
      </c>
      <c r="AE181" s="20" t="s">
        <v>7</v>
      </c>
      <c r="AF181" s="20" t="s">
        <v>34</v>
      </c>
      <c r="AG181" s="20">
        <v>235</v>
      </c>
      <c r="AH181" s="20">
        <v>0</v>
      </c>
      <c r="AI181" s="20">
        <v>1385</v>
      </c>
      <c r="AJ181" s="20">
        <v>133</v>
      </c>
      <c r="AK181" s="155">
        <v>0</v>
      </c>
      <c r="AL181" s="155">
        <v>1757</v>
      </c>
      <c r="AX181" s="20" t="str">
        <f t="shared" si="8"/>
        <v>Glasgow City2</v>
      </c>
      <c r="AY181" s="20" t="s">
        <v>17</v>
      </c>
      <c r="AZ181" s="20">
        <v>2</v>
      </c>
      <c r="BA181" s="20">
        <v>58</v>
      </c>
      <c r="BB181" s="20">
        <v>297</v>
      </c>
      <c r="BC181" s="20">
        <v>213</v>
      </c>
      <c r="BD181" s="20">
        <v>17</v>
      </c>
      <c r="BE181" s="20">
        <v>0</v>
      </c>
      <c r="BF181" s="155">
        <v>585</v>
      </c>
      <c r="BP181" s="153"/>
      <c r="BZ181" s="153"/>
    </row>
    <row r="182" spans="8:78" x14ac:dyDescent="0.15">
      <c r="H182" s="155"/>
      <c r="I182" s="155"/>
      <c r="J182" s="155"/>
      <c r="K182" s="155"/>
      <c r="L182" s="155"/>
      <c r="M182" s="155"/>
      <c r="P182" s="153" t="str">
        <f t="shared" si="5"/>
        <v>Frail older peopleHousing Support</v>
      </c>
      <c r="Q182" s="155" t="s">
        <v>113</v>
      </c>
      <c r="R182" s="20" t="s">
        <v>45</v>
      </c>
      <c r="S182" s="20">
        <v>65</v>
      </c>
      <c r="T182" s="20">
        <v>21</v>
      </c>
      <c r="U182" s="20">
        <v>795</v>
      </c>
      <c r="V182" s="20">
        <v>63</v>
      </c>
      <c r="W182" s="20">
        <v>0</v>
      </c>
      <c r="X182" s="20">
        <v>944</v>
      </c>
      <c r="AD182" s="20" t="str">
        <f t="shared" si="6"/>
        <v>South Ayrshire&lt;18</v>
      </c>
      <c r="AE182" s="20" t="s">
        <v>5</v>
      </c>
      <c r="AF182" s="20" t="s">
        <v>39</v>
      </c>
      <c r="AG182" s="20">
        <v>17</v>
      </c>
      <c r="AH182" s="20">
        <v>0</v>
      </c>
      <c r="AI182" s="20">
        <v>12</v>
      </c>
      <c r="AJ182" s="20">
        <v>0</v>
      </c>
      <c r="AK182" s="155">
        <v>0</v>
      </c>
      <c r="AL182" s="155">
        <v>29</v>
      </c>
      <c r="AX182" s="20" t="str">
        <f t="shared" si="8"/>
        <v>Glasgow City3</v>
      </c>
      <c r="AY182" s="20" t="s">
        <v>17</v>
      </c>
      <c r="AZ182" s="20">
        <v>3</v>
      </c>
      <c r="BA182" s="20">
        <v>63</v>
      </c>
      <c r="BB182" s="20">
        <v>150</v>
      </c>
      <c r="BC182" s="20">
        <v>124</v>
      </c>
      <c r="BD182" s="20">
        <v>9</v>
      </c>
      <c r="BE182" s="20">
        <v>0</v>
      </c>
      <c r="BF182" s="155">
        <v>346</v>
      </c>
      <c r="BP182" s="153"/>
      <c r="BZ182" s="153"/>
    </row>
    <row r="183" spans="8:78" x14ac:dyDescent="0.15">
      <c r="H183" s="155"/>
      <c r="I183" s="155"/>
      <c r="J183" s="155"/>
      <c r="K183" s="155"/>
      <c r="L183" s="155"/>
      <c r="M183" s="155"/>
      <c r="P183" s="153" t="str">
        <f t="shared" si="5"/>
        <v>Frail older peopleSocial, Education, Recreational</v>
      </c>
      <c r="Q183" s="155" t="s">
        <v>113</v>
      </c>
      <c r="R183" s="20" t="s">
        <v>46</v>
      </c>
      <c r="S183" s="20">
        <v>203</v>
      </c>
      <c r="T183" s="20">
        <v>42</v>
      </c>
      <c r="U183" s="20">
        <v>702</v>
      </c>
      <c r="V183" s="20">
        <v>131</v>
      </c>
      <c r="W183" s="20">
        <v>0</v>
      </c>
      <c r="X183" s="20">
        <v>1078</v>
      </c>
      <c r="AD183" s="20" t="str">
        <f t="shared" si="6"/>
        <v>South Ayrshire18-64</v>
      </c>
      <c r="AE183" s="20" t="s">
        <v>5</v>
      </c>
      <c r="AF183" s="20" t="s">
        <v>40</v>
      </c>
      <c r="AG183" s="20">
        <v>54</v>
      </c>
      <c r="AH183" s="20">
        <v>11</v>
      </c>
      <c r="AI183" s="20">
        <v>774</v>
      </c>
      <c r="AJ183" s="20">
        <v>10</v>
      </c>
      <c r="AK183" s="155">
        <v>0</v>
      </c>
      <c r="AL183" s="155">
        <v>849</v>
      </c>
      <c r="AX183" s="20" t="str">
        <f t="shared" si="8"/>
        <v>Glasgow City4</v>
      </c>
      <c r="AY183" s="20" t="s">
        <v>17</v>
      </c>
      <c r="AZ183" s="20">
        <v>4</v>
      </c>
      <c r="BA183" s="20">
        <v>38</v>
      </c>
      <c r="BB183" s="20">
        <v>91</v>
      </c>
      <c r="BC183" s="20">
        <v>76</v>
      </c>
      <c r="BD183" s="20">
        <v>18</v>
      </c>
      <c r="BE183" s="20">
        <v>0</v>
      </c>
      <c r="BF183" s="155">
        <v>223</v>
      </c>
      <c r="BP183" s="153"/>
      <c r="BZ183" s="153"/>
    </row>
    <row r="184" spans="8:78" x14ac:dyDescent="0.15">
      <c r="H184" s="155"/>
      <c r="I184" s="155"/>
      <c r="J184" s="155"/>
      <c r="K184" s="155"/>
      <c r="L184" s="155"/>
      <c r="M184" s="155"/>
      <c r="P184" s="153" t="str">
        <f t="shared" si="5"/>
        <v>Frail older peopleEquipment and adaptations</v>
      </c>
      <c r="Q184" s="155" t="s">
        <v>113</v>
      </c>
      <c r="R184" s="20" t="s">
        <v>47</v>
      </c>
      <c r="S184" s="20">
        <v>23</v>
      </c>
      <c r="T184" s="20">
        <v>17</v>
      </c>
      <c r="U184" s="20">
        <v>6919</v>
      </c>
      <c r="V184" s="20">
        <v>283</v>
      </c>
      <c r="W184" s="20">
        <v>0</v>
      </c>
      <c r="X184" s="20">
        <v>7242</v>
      </c>
      <c r="AD184" s="20" t="str">
        <f t="shared" si="6"/>
        <v>South Ayrshire65+</v>
      </c>
      <c r="AE184" s="20" t="s">
        <v>5</v>
      </c>
      <c r="AF184" s="20" t="s">
        <v>41</v>
      </c>
      <c r="AG184" s="20">
        <v>34</v>
      </c>
      <c r="AH184" s="20">
        <v>22</v>
      </c>
      <c r="AI184" s="20">
        <v>2315</v>
      </c>
      <c r="AJ184" s="20">
        <v>8</v>
      </c>
      <c r="AK184" s="155">
        <v>0</v>
      </c>
      <c r="AL184" s="155">
        <v>2379</v>
      </c>
      <c r="AX184" s="20" t="str">
        <f t="shared" si="8"/>
        <v>Glasgow City5</v>
      </c>
      <c r="AY184" s="20" t="s">
        <v>17</v>
      </c>
      <c r="AZ184" s="20">
        <v>5</v>
      </c>
      <c r="BA184" s="20">
        <v>53</v>
      </c>
      <c r="BB184" s="20">
        <v>60</v>
      </c>
      <c r="BC184" s="20">
        <v>47</v>
      </c>
      <c r="BD184" s="20">
        <v>5</v>
      </c>
      <c r="BE184" s="20">
        <v>0</v>
      </c>
      <c r="BF184" s="155">
        <v>165</v>
      </c>
      <c r="BP184" s="153"/>
      <c r="BZ184" s="153"/>
    </row>
    <row r="185" spans="8:78" x14ac:dyDescent="0.15">
      <c r="H185" s="155"/>
      <c r="I185" s="155"/>
      <c r="J185" s="155"/>
      <c r="K185" s="155"/>
      <c r="L185" s="155"/>
      <c r="M185" s="155"/>
      <c r="P185" s="153" t="str">
        <f t="shared" si="5"/>
        <v>Frail older peopleRespite</v>
      </c>
      <c r="Q185" s="155" t="s">
        <v>113</v>
      </c>
      <c r="R185" s="20" t="s">
        <v>48</v>
      </c>
      <c r="S185" s="20">
        <v>170</v>
      </c>
      <c r="T185" s="20">
        <v>48</v>
      </c>
      <c r="U185" s="20">
        <v>890</v>
      </c>
      <c r="V185" s="20">
        <v>147</v>
      </c>
      <c r="W185" s="20">
        <v>0</v>
      </c>
      <c r="X185" s="20">
        <v>1255</v>
      </c>
      <c r="AD185" s="20" t="str">
        <f t="shared" si="6"/>
        <v>South AyrshireAll</v>
      </c>
      <c r="AE185" s="20" t="s">
        <v>5</v>
      </c>
      <c r="AF185" s="20" t="s">
        <v>34</v>
      </c>
      <c r="AG185" s="20">
        <v>105</v>
      </c>
      <c r="AH185" s="20">
        <v>33</v>
      </c>
      <c r="AI185" s="20">
        <v>3101</v>
      </c>
      <c r="AJ185" s="20">
        <v>18</v>
      </c>
      <c r="AK185" s="155">
        <v>0</v>
      </c>
      <c r="AL185" s="155">
        <v>3257</v>
      </c>
      <c r="AX185" s="20" t="str">
        <f t="shared" si="8"/>
        <v>Glasgow CityAll</v>
      </c>
      <c r="AY185" s="20" t="s">
        <v>17</v>
      </c>
      <c r="AZ185" s="20" t="s">
        <v>34</v>
      </c>
      <c r="BA185" s="20">
        <v>390</v>
      </c>
      <c r="BB185" s="20">
        <v>1626</v>
      </c>
      <c r="BC185" s="20">
        <v>1218</v>
      </c>
      <c r="BD185" s="20">
        <v>99</v>
      </c>
      <c r="BE185" s="20">
        <v>0</v>
      </c>
      <c r="BF185" s="155">
        <v>3333</v>
      </c>
      <c r="BP185" s="153"/>
      <c r="BZ185" s="153"/>
    </row>
    <row r="186" spans="8:78" x14ac:dyDescent="0.15">
      <c r="H186" s="155"/>
      <c r="I186" s="155"/>
      <c r="J186" s="155"/>
      <c r="K186" s="155"/>
      <c r="L186" s="155"/>
      <c r="M186" s="155"/>
      <c r="P186" s="153" t="str">
        <f t="shared" si="5"/>
        <v>Frail older peopleMeals</v>
      </c>
      <c r="Q186" s="155" t="s">
        <v>113</v>
      </c>
      <c r="R186" s="20" t="s">
        <v>49</v>
      </c>
      <c r="S186" s="20">
        <v>6</v>
      </c>
      <c r="T186" s="20">
        <v>23</v>
      </c>
      <c r="U186" s="20">
        <v>1189</v>
      </c>
      <c r="V186" s="20">
        <v>38</v>
      </c>
      <c r="W186" s="20">
        <v>0</v>
      </c>
      <c r="X186" s="20">
        <v>1256</v>
      </c>
      <c r="AD186" s="20" t="str">
        <f t="shared" si="6"/>
        <v>South Lanarkshire&lt;18</v>
      </c>
      <c r="AE186" s="20" t="s">
        <v>4</v>
      </c>
      <c r="AF186" s="20" t="s">
        <v>39</v>
      </c>
      <c r="AG186" s="20">
        <v>15</v>
      </c>
      <c r="AH186" s="20">
        <v>0</v>
      </c>
      <c r="AI186" s="20">
        <v>76</v>
      </c>
      <c r="AJ186" s="20">
        <v>0</v>
      </c>
      <c r="AK186" s="155">
        <v>0</v>
      </c>
      <c r="AL186" s="155">
        <v>95</v>
      </c>
      <c r="AX186" s="20" t="str">
        <f t="shared" si="8"/>
        <v>HighlandUnknown</v>
      </c>
      <c r="AY186" s="20" t="s">
        <v>16</v>
      </c>
      <c r="AZ186" s="20" t="s">
        <v>107</v>
      </c>
      <c r="BA186" s="20">
        <v>29</v>
      </c>
      <c r="BB186" s="20">
        <v>13</v>
      </c>
      <c r="BC186" s="20">
        <v>440</v>
      </c>
      <c r="BD186" s="20">
        <v>26</v>
      </c>
      <c r="BE186" s="20">
        <v>0</v>
      </c>
      <c r="BF186" s="155">
        <v>508</v>
      </c>
      <c r="BP186" s="153"/>
      <c r="BZ186" s="153"/>
    </row>
    <row r="187" spans="8:78" x14ac:dyDescent="0.15">
      <c r="H187" s="155"/>
      <c r="I187" s="155"/>
      <c r="J187" s="155"/>
      <c r="K187" s="155"/>
      <c r="L187" s="155"/>
      <c r="M187" s="155"/>
      <c r="P187" s="153" t="str">
        <f t="shared" si="5"/>
        <v>Frail older peopleOther</v>
      </c>
      <c r="Q187" s="155" t="s">
        <v>113</v>
      </c>
      <c r="R187" s="20" t="s">
        <v>50</v>
      </c>
      <c r="S187" s="20">
        <v>108</v>
      </c>
      <c r="T187" s="20">
        <v>59</v>
      </c>
      <c r="U187" s="20">
        <v>4201</v>
      </c>
      <c r="V187" s="20">
        <v>133</v>
      </c>
      <c r="W187" s="20">
        <v>0</v>
      </c>
      <c r="X187" s="20">
        <v>4501</v>
      </c>
      <c r="AD187" s="20" t="str">
        <f t="shared" si="6"/>
        <v>South Lanarkshire18-64</v>
      </c>
      <c r="AE187" s="20" t="s">
        <v>4</v>
      </c>
      <c r="AF187" s="20" t="s">
        <v>40</v>
      </c>
      <c r="AG187" s="20">
        <v>126</v>
      </c>
      <c r="AH187" s="20">
        <v>6</v>
      </c>
      <c r="AI187" s="20">
        <v>1094</v>
      </c>
      <c r="AJ187" s="20">
        <v>98</v>
      </c>
      <c r="AK187" s="155">
        <v>0</v>
      </c>
      <c r="AL187" s="155">
        <v>1324</v>
      </c>
      <c r="AX187" s="20" t="str">
        <f t="shared" si="8"/>
        <v>Highland1</v>
      </c>
      <c r="AY187" s="20" t="s">
        <v>16</v>
      </c>
      <c r="AZ187" s="20">
        <v>1</v>
      </c>
      <c r="BA187" s="20">
        <v>28</v>
      </c>
      <c r="BB187" s="20">
        <v>10</v>
      </c>
      <c r="BC187" s="20">
        <v>489</v>
      </c>
      <c r="BD187" s="20">
        <v>11</v>
      </c>
      <c r="BE187" s="20">
        <v>0</v>
      </c>
      <c r="BF187" s="155">
        <v>538</v>
      </c>
      <c r="BP187" s="153"/>
      <c r="BZ187" s="153"/>
    </row>
    <row r="188" spans="8:78" x14ac:dyDescent="0.15">
      <c r="H188" s="155"/>
      <c r="I188" s="155"/>
      <c r="J188" s="155"/>
      <c r="K188" s="155"/>
      <c r="L188" s="155"/>
      <c r="M188" s="155"/>
      <c r="P188" s="153" t="str">
        <f t="shared" si="5"/>
        <v>Frail older peopleNot Known</v>
      </c>
      <c r="Q188" s="155" t="s">
        <v>113</v>
      </c>
      <c r="R188" s="20" t="s">
        <v>51</v>
      </c>
      <c r="S188" s="20">
        <v>245</v>
      </c>
      <c r="T188" s="20">
        <v>162</v>
      </c>
      <c r="U188" s="20">
        <v>6926</v>
      </c>
      <c r="V188" s="20">
        <v>244</v>
      </c>
      <c r="W188" s="20">
        <v>0</v>
      </c>
      <c r="X188" s="20">
        <v>7577</v>
      </c>
      <c r="AD188" s="20" t="str">
        <f t="shared" si="6"/>
        <v>South Lanarkshire65+</v>
      </c>
      <c r="AE188" s="20" t="s">
        <v>4</v>
      </c>
      <c r="AF188" s="20" t="s">
        <v>41</v>
      </c>
      <c r="AG188" s="20">
        <v>57</v>
      </c>
      <c r="AH188" s="20">
        <v>0</v>
      </c>
      <c r="AI188" s="20">
        <v>5883</v>
      </c>
      <c r="AJ188" s="20">
        <v>59</v>
      </c>
      <c r="AK188" s="155">
        <v>0</v>
      </c>
      <c r="AL188" s="155">
        <v>6001</v>
      </c>
      <c r="AX188" s="20" t="str">
        <f t="shared" si="8"/>
        <v>Highland2</v>
      </c>
      <c r="AY188" s="20" t="s">
        <v>16</v>
      </c>
      <c r="AZ188" s="20">
        <v>2</v>
      </c>
      <c r="BA188" s="20">
        <v>108</v>
      </c>
      <c r="BB188" s="20">
        <v>9</v>
      </c>
      <c r="BC188" s="20">
        <v>1056</v>
      </c>
      <c r="BD188" s="20">
        <v>39</v>
      </c>
      <c r="BE188" s="20">
        <v>0</v>
      </c>
      <c r="BF188" s="155">
        <v>1212</v>
      </c>
      <c r="BP188" s="153"/>
      <c r="BZ188" s="153"/>
    </row>
    <row r="189" spans="8:78" x14ac:dyDescent="0.15">
      <c r="H189" s="155"/>
      <c r="I189" s="155"/>
      <c r="J189" s="155"/>
      <c r="K189" s="155"/>
      <c r="L189" s="155"/>
      <c r="M189" s="155"/>
      <c r="P189" s="153" t="str">
        <f t="shared" si="5"/>
        <v>OtherPersonal Care</v>
      </c>
      <c r="Q189" s="155" t="s">
        <v>50</v>
      </c>
      <c r="R189" s="20" t="s">
        <v>42</v>
      </c>
      <c r="S189" s="20">
        <v>197</v>
      </c>
      <c r="T189" s="20">
        <v>58</v>
      </c>
      <c r="U189" s="20">
        <v>980</v>
      </c>
      <c r="V189" s="20">
        <v>91</v>
      </c>
      <c r="W189" s="20">
        <v>0</v>
      </c>
      <c r="X189" s="20">
        <v>1326</v>
      </c>
      <c r="AD189" s="20" t="str">
        <f t="shared" si="6"/>
        <v>South LanarkshireAll</v>
      </c>
      <c r="AE189" s="20" t="s">
        <v>4</v>
      </c>
      <c r="AF189" s="20" t="s">
        <v>34</v>
      </c>
      <c r="AG189" s="20">
        <v>198</v>
      </c>
      <c r="AH189" s="20">
        <v>8</v>
      </c>
      <c r="AI189" s="20">
        <v>7053</v>
      </c>
      <c r="AJ189" s="20">
        <v>161</v>
      </c>
      <c r="AK189" s="155">
        <v>0</v>
      </c>
      <c r="AL189" s="155">
        <v>7420</v>
      </c>
      <c r="AX189" s="20" t="str">
        <f t="shared" si="8"/>
        <v>Highland3</v>
      </c>
      <c r="AY189" s="20" t="s">
        <v>16</v>
      </c>
      <c r="AZ189" s="20">
        <v>3</v>
      </c>
      <c r="BA189" s="20">
        <v>167</v>
      </c>
      <c r="BB189" s="20">
        <v>36</v>
      </c>
      <c r="BC189" s="20">
        <v>1379</v>
      </c>
      <c r="BD189" s="20">
        <v>84</v>
      </c>
      <c r="BE189" s="20">
        <v>0</v>
      </c>
      <c r="BF189" s="155">
        <v>1666</v>
      </c>
      <c r="BP189" s="153"/>
      <c r="BZ189" s="153"/>
    </row>
    <row r="190" spans="8:78" x14ac:dyDescent="0.15">
      <c r="H190" s="155"/>
      <c r="I190" s="155"/>
      <c r="J190" s="155"/>
      <c r="K190" s="155"/>
      <c r="L190" s="155"/>
      <c r="M190" s="155"/>
      <c r="P190" s="153" t="str">
        <f t="shared" si="5"/>
        <v>OtherHealth Care</v>
      </c>
      <c r="Q190" s="155" t="s">
        <v>50</v>
      </c>
      <c r="R190" s="20" t="s">
        <v>43</v>
      </c>
      <c r="S190" s="20">
        <v>18</v>
      </c>
      <c r="T190" s="20">
        <v>36</v>
      </c>
      <c r="U190" s="20">
        <v>44</v>
      </c>
      <c r="V190" s="20">
        <v>0</v>
      </c>
      <c r="W190" s="20">
        <v>0</v>
      </c>
      <c r="X190" s="20">
        <v>100</v>
      </c>
      <c r="AD190" s="20" t="str">
        <f t="shared" si="6"/>
        <v>Stirling&lt;18</v>
      </c>
      <c r="AE190" s="20" t="s">
        <v>3</v>
      </c>
      <c r="AF190" s="20" t="s">
        <v>39</v>
      </c>
      <c r="AG190" s="20">
        <v>0</v>
      </c>
      <c r="AH190" s="20">
        <v>0</v>
      </c>
      <c r="AI190" s="20">
        <v>0</v>
      </c>
      <c r="AJ190" s="20">
        <v>0</v>
      </c>
      <c r="AK190" s="155">
        <v>0</v>
      </c>
      <c r="AL190" s="155">
        <v>0</v>
      </c>
      <c r="AX190" s="20" t="str">
        <f t="shared" si="8"/>
        <v>Highland4</v>
      </c>
      <c r="AY190" s="20" t="s">
        <v>16</v>
      </c>
      <c r="AZ190" s="20">
        <v>4</v>
      </c>
      <c r="BA190" s="20">
        <v>150</v>
      </c>
      <c r="BB190" s="20">
        <v>47</v>
      </c>
      <c r="BC190" s="20">
        <v>1382</v>
      </c>
      <c r="BD190" s="20">
        <v>90</v>
      </c>
      <c r="BE190" s="20">
        <v>0</v>
      </c>
      <c r="BF190" s="155">
        <v>1669</v>
      </c>
      <c r="BP190" s="153"/>
      <c r="BZ190" s="153"/>
    </row>
    <row r="191" spans="8:78" x14ac:dyDescent="0.15">
      <c r="H191" s="155"/>
      <c r="I191" s="155"/>
      <c r="J191" s="155"/>
      <c r="K191" s="155"/>
      <c r="L191" s="155"/>
      <c r="M191" s="155"/>
      <c r="P191" s="153" t="str">
        <f t="shared" si="5"/>
        <v>OtherDomestic Care</v>
      </c>
      <c r="Q191" s="155" t="s">
        <v>50</v>
      </c>
      <c r="R191" s="20" t="s">
        <v>44</v>
      </c>
      <c r="S191" s="20">
        <v>32</v>
      </c>
      <c r="T191" s="20">
        <v>46</v>
      </c>
      <c r="U191" s="20">
        <v>171</v>
      </c>
      <c r="V191" s="20">
        <v>34</v>
      </c>
      <c r="W191" s="20">
        <v>0</v>
      </c>
      <c r="X191" s="20">
        <v>283</v>
      </c>
      <c r="AD191" s="20" t="str">
        <f t="shared" si="6"/>
        <v>Stirling18-64</v>
      </c>
      <c r="AE191" s="20" t="s">
        <v>3</v>
      </c>
      <c r="AF191" s="20" t="s">
        <v>40</v>
      </c>
      <c r="AG191" s="20">
        <v>9</v>
      </c>
      <c r="AH191" s="20">
        <v>9</v>
      </c>
      <c r="AI191" s="20">
        <v>269</v>
      </c>
      <c r="AJ191" s="20">
        <v>11</v>
      </c>
      <c r="AK191" s="155">
        <v>0</v>
      </c>
      <c r="AL191" s="155">
        <v>298</v>
      </c>
      <c r="AX191" s="20" t="str">
        <f t="shared" si="8"/>
        <v>Highland5</v>
      </c>
      <c r="AY191" s="20" t="s">
        <v>16</v>
      </c>
      <c r="AZ191" s="20">
        <v>5</v>
      </c>
      <c r="BA191" s="20">
        <v>56</v>
      </c>
      <c r="BB191" s="20">
        <v>0</v>
      </c>
      <c r="BC191" s="20">
        <v>406</v>
      </c>
      <c r="BD191" s="20">
        <v>24</v>
      </c>
      <c r="BE191" s="20">
        <v>0</v>
      </c>
      <c r="BF191" s="155">
        <v>490</v>
      </c>
      <c r="BP191" s="153"/>
      <c r="BZ191" s="153"/>
    </row>
    <row r="192" spans="8:78" x14ac:dyDescent="0.15">
      <c r="H192" s="155"/>
      <c r="I192" s="155"/>
      <c r="J192" s="155"/>
      <c r="K192" s="155"/>
      <c r="L192" s="155"/>
      <c r="M192" s="155"/>
      <c r="P192" s="153" t="str">
        <f t="shared" si="5"/>
        <v>OtherHousing Support</v>
      </c>
      <c r="Q192" s="155" t="s">
        <v>50</v>
      </c>
      <c r="R192" s="20" t="s">
        <v>45</v>
      </c>
      <c r="S192" s="20">
        <v>21</v>
      </c>
      <c r="T192" s="20">
        <v>31</v>
      </c>
      <c r="U192" s="20">
        <v>280</v>
      </c>
      <c r="V192" s="20">
        <v>16</v>
      </c>
      <c r="W192" s="20">
        <v>0</v>
      </c>
      <c r="X192" s="20">
        <v>348</v>
      </c>
      <c r="AD192" s="20" t="str">
        <f t="shared" si="6"/>
        <v>Stirling65+</v>
      </c>
      <c r="AE192" s="20" t="s">
        <v>3</v>
      </c>
      <c r="AF192" s="20" t="s">
        <v>41</v>
      </c>
      <c r="AG192" s="20">
        <v>19</v>
      </c>
      <c r="AH192" s="20">
        <v>25</v>
      </c>
      <c r="AI192" s="20">
        <v>1241</v>
      </c>
      <c r="AJ192" s="20">
        <v>13</v>
      </c>
      <c r="AK192" s="155">
        <v>0</v>
      </c>
      <c r="AL192" s="155">
        <v>1298</v>
      </c>
      <c r="AX192" s="20" t="str">
        <f t="shared" si="8"/>
        <v>HighlandAll</v>
      </c>
      <c r="AY192" s="20" t="s">
        <v>16</v>
      </c>
      <c r="AZ192" s="20" t="s">
        <v>34</v>
      </c>
      <c r="BA192" s="20">
        <v>538</v>
      </c>
      <c r="BB192" s="20">
        <v>119</v>
      </c>
      <c r="BC192" s="20">
        <v>5152</v>
      </c>
      <c r="BD192" s="20">
        <v>274</v>
      </c>
      <c r="BE192" s="20">
        <v>0</v>
      </c>
      <c r="BF192" s="155">
        <v>6083</v>
      </c>
      <c r="BP192" s="153"/>
      <c r="BZ192" s="153"/>
    </row>
    <row r="193" spans="8:78" x14ac:dyDescent="0.15">
      <c r="H193" s="155"/>
      <c r="I193" s="155"/>
      <c r="J193" s="155"/>
      <c r="K193" s="155"/>
      <c r="L193" s="155"/>
      <c r="M193" s="155"/>
      <c r="P193" s="153" t="str">
        <f t="shared" si="5"/>
        <v>OtherSocial, Education, Recreational</v>
      </c>
      <c r="Q193" s="155" t="s">
        <v>50</v>
      </c>
      <c r="R193" s="20" t="s">
        <v>46</v>
      </c>
      <c r="S193" s="20">
        <v>192</v>
      </c>
      <c r="T193" s="20">
        <v>59</v>
      </c>
      <c r="U193" s="20">
        <v>262</v>
      </c>
      <c r="V193" s="20">
        <v>49</v>
      </c>
      <c r="W193" s="20">
        <v>0</v>
      </c>
      <c r="X193" s="20">
        <v>562</v>
      </c>
      <c r="AD193" s="20" t="str">
        <f t="shared" si="6"/>
        <v>StirlingAll</v>
      </c>
      <c r="AE193" s="20" t="s">
        <v>3</v>
      </c>
      <c r="AF193" s="20" t="s">
        <v>34</v>
      </c>
      <c r="AG193" s="20">
        <v>28</v>
      </c>
      <c r="AH193" s="20">
        <v>34</v>
      </c>
      <c r="AI193" s="20">
        <v>1511</v>
      </c>
      <c r="AJ193" s="20">
        <v>24</v>
      </c>
      <c r="AK193" s="155">
        <v>0</v>
      </c>
      <c r="AL193" s="155">
        <v>1597</v>
      </c>
      <c r="AX193" s="20" t="str">
        <f t="shared" si="8"/>
        <v>InverclydeUnknown</v>
      </c>
      <c r="AY193" s="20" t="s">
        <v>15</v>
      </c>
      <c r="AZ193" s="20" t="s">
        <v>107</v>
      </c>
      <c r="BA193" s="20">
        <v>0</v>
      </c>
      <c r="BB193" s="20">
        <v>0</v>
      </c>
      <c r="BC193" s="20">
        <v>0</v>
      </c>
      <c r="BD193" s="20">
        <v>0</v>
      </c>
      <c r="BE193" s="20">
        <v>0</v>
      </c>
      <c r="BF193" s="155">
        <v>0</v>
      </c>
      <c r="BP193" s="153"/>
      <c r="BZ193" s="153"/>
    </row>
    <row r="194" spans="8:78" x14ac:dyDescent="0.15">
      <c r="H194" s="155"/>
      <c r="I194" s="155"/>
      <c r="J194" s="155"/>
      <c r="K194" s="155"/>
      <c r="L194" s="155"/>
      <c r="M194" s="155"/>
      <c r="P194" s="153" t="str">
        <f t="shared" ref="P194:P218" si="9">CONCATENATE(Q194,R194)</f>
        <v>OtherEquipment and adaptations</v>
      </c>
      <c r="Q194" s="155" t="s">
        <v>50</v>
      </c>
      <c r="R194" s="20" t="s">
        <v>47</v>
      </c>
      <c r="S194" s="20">
        <v>36</v>
      </c>
      <c r="T194" s="20">
        <v>19</v>
      </c>
      <c r="U194" s="20">
        <v>798</v>
      </c>
      <c r="V194" s="20">
        <v>55</v>
      </c>
      <c r="W194" s="20">
        <v>0</v>
      </c>
      <c r="X194" s="20">
        <v>908</v>
      </c>
      <c r="AD194" s="20" t="str">
        <f t="shared" si="6"/>
        <v>West Lothian&lt;18</v>
      </c>
      <c r="AE194" s="20" t="s">
        <v>1</v>
      </c>
      <c r="AF194" s="20" t="s">
        <v>39</v>
      </c>
      <c r="AG194" s="20">
        <v>46</v>
      </c>
      <c r="AH194" s="20">
        <v>0</v>
      </c>
      <c r="AI194" s="20">
        <v>0</v>
      </c>
      <c r="AJ194" s="20">
        <v>0</v>
      </c>
      <c r="AK194" s="155">
        <v>0</v>
      </c>
      <c r="AL194" s="155">
        <v>51</v>
      </c>
      <c r="AX194" s="20" t="str">
        <f t="shared" si="8"/>
        <v>Inverclyde1</v>
      </c>
      <c r="AY194" s="20" t="s">
        <v>15</v>
      </c>
      <c r="AZ194" s="20">
        <v>1</v>
      </c>
      <c r="BA194" s="20">
        <v>11</v>
      </c>
      <c r="BB194" s="20">
        <v>0</v>
      </c>
      <c r="BC194" s="20">
        <v>1895</v>
      </c>
      <c r="BD194" s="20">
        <v>90</v>
      </c>
      <c r="BE194" s="20">
        <v>0</v>
      </c>
      <c r="BF194" s="155">
        <v>1998</v>
      </c>
      <c r="BP194" s="153"/>
      <c r="BZ194" s="153"/>
    </row>
    <row r="195" spans="8:78" x14ac:dyDescent="0.15">
      <c r="H195" s="155"/>
      <c r="I195" s="155"/>
      <c r="J195" s="155"/>
      <c r="K195" s="155"/>
      <c r="L195" s="155"/>
      <c r="M195" s="155"/>
      <c r="P195" s="153" t="str">
        <f t="shared" si="9"/>
        <v>OtherRespite</v>
      </c>
      <c r="Q195" s="155" t="s">
        <v>50</v>
      </c>
      <c r="R195" s="20" t="s">
        <v>48</v>
      </c>
      <c r="S195" s="20">
        <v>108</v>
      </c>
      <c r="T195" s="20">
        <v>28</v>
      </c>
      <c r="U195" s="20">
        <v>154</v>
      </c>
      <c r="V195" s="20">
        <v>41</v>
      </c>
      <c r="W195" s="20">
        <v>0</v>
      </c>
      <c r="X195" s="20">
        <v>331</v>
      </c>
      <c r="AD195" s="20" t="str">
        <f t="shared" si="6"/>
        <v>West Lothian18-64</v>
      </c>
      <c r="AE195" s="20" t="s">
        <v>1</v>
      </c>
      <c r="AF195" s="20" t="s">
        <v>40</v>
      </c>
      <c r="AG195" s="20">
        <v>73</v>
      </c>
      <c r="AH195" s="20">
        <v>147</v>
      </c>
      <c r="AI195" s="20">
        <v>293</v>
      </c>
      <c r="AJ195" s="20">
        <v>184</v>
      </c>
      <c r="AK195" s="155">
        <v>0</v>
      </c>
      <c r="AL195" s="155">
        <v>697</v>
      </c>
      <c r="AX195" s="20" t="str">
        <f t="shared" si="8"/>
        <v>Inverclyde2</v>
      </c>
      <c r="AY195" s="20" t="s">
        <v>15</v>
      </c>
      <c r="AZ195" s="20">
        <v>2</v>
      </c>
      <c r="BA195" s="20">
        <v>5</v>
      </c>
      <c r="BB195" s="20">
        <v>0</v>
      </c>
      <c r="BC195" s="20">
        <v>478</v>
      </c>
      <c r="BD195" s="20">
        <v>23</v>
      </c>
      <c r="BE195" s="20">
        <v>0</v>
      </c>
      <c r="BF195" s="155">
        <v>506</v>
      </c>
      <c r="BP195" s="153"/>
      <c r="BZ195" s="153"/>
    </row>
    <row r="196" spans="8:78" x14ac:dyDescent="0.15">
      <c r="H196" s="155"/>
      <c r="I196" s="155"/>
      <c r="J196" s="155"/>
      <c r="K196" s="155"/>
      <c r="L196" s="155"/>
      <c r="M196" s="155"/>
      <c r="P196" s="153" t="str">
        <f t="shared" si="9"/>
        <v>OtherMeals</v>
      </c>
      <c r="Q196" s="155" t="s">
        <v>50</v>
      </c>
      <c r="R196" s="20" t="s">
        <v>49</v>
      </c>
      <c r="S196" s="20">
        <v>11</v>
      </c>
      <c r="T196" s="20">
        <v>21</v>
      </c>
      <c r="U196" s="20">
        <v>74</v>
      </c>
      <c r="V196" s="20">
        <v>6</v>
      </c>
      <c r="W196" s="20">
        <v>0</v>
      </c>
      <c r="X196" s="20">
        <v>112</v>
      </c>
      <c r="AD196" s="20" t="str">
        <f t="shared" si="6"/>
        <v>West Lothian65+</v>
      </c>
      <c r="AE196" s="20" t="s">
        <v>1</v>
      </c>
      <c r="AF196" s="20" t="s">
        <v>41</v>
      </c>
      <c r="AG196" s="20">
        <v>32</v>
      </c>
      <c r="AH196" s="20">
        <v>498</v>
      </c>
      <c r="AI196" s="20">
        <v>948</v>
      </c>
      <c r="AJ196" s="20">
        <v>231</v>
      </c>
      <c r="AK196" s="155">
        <v>0</v>
      </c>
      <c r="AL196" s="155">
        <v>1709</v>
      </c>
      <c r="AX196" s="20" t="str">
        <f t="shared" si="8"/>
        <v>Inverclyde3</v>
      </c>
      <c r="AY196" s="20" t="s">
        <v>15</v>
      </c>
      <c r="AZ196" s="20">
        <v>3</v>
      </c>
      <c r="BA196" s="20">
        <v>7</v>
      </c>
      <c r="BB196" s="20">
        <v>0</v>
      </c>
      <c r="BC196" s="20">
        <v>583</v>
      </c>
      <c r="BD196" s="20">
        <v>35</v>
      </c>
      <c r="BE196" s="20">
        <v>0</v>
      </c>
      <c r="BF196" s="155">
        <v>625</v>
      </c>
      <c r="BP196" s="153"/>
      <c r="BZ196" s="153"/>
    </row>
    <row r="197" spans="8:78" x14ac:dyDescent="0.15">
      <c r="H197" s="155"/>
      <c r="I197" s="155"/>
      <c r="J197" s="155"/>
      <c r="K197" s="155"/>
      <c r="L197" s="155"/>
      <c r="M197" s="155"/>
      <c r="P197" s="153" t="str">
        <f t="shared" si="9"/>
        <v>OtherOther</v>
      </c>
      <c r="Q197" s="155" t="s">
        <v>50</v>
      </c>
      <c r="R197" s="20" t="s">
        <v>50</v>
      </c>
      <c r="S197" s="20">
        <v>98</v>
      </c>
      <c r="T197" s="20">
        <v>172</v>
      </c>
      <c r="U197" s="20">
        <v>220</v>
      </c>
      <c r="V197" s="20">
        <v>21</v>
      </c>
      <c r="W197" s="20">
        <v>0</v>
      </c>
      <c r="X197" s="20">
        <v>511</v>
      </c>
      <c r="AD197" s="20" t="str">
        <f t="shared" si="6"/>
        <v>West LothianAll</v>
      </c>
      <c r="AE197" s="20" t="s">
        <v>1</v>
      </c>
      <c r="AF197" s="20" t="s">
        <v>34</v>
      </c>
      <c r="AG197" s="20">
        <v>151</v>
      </c>
      <c r="AH197" s="20">
        <v>647</v>
      </c>
      <c r="AI197" s="20">
        <v>1242</v>
      </c>
      <c r="AJ197" s="20">
        <v>417</v>
      </c>
      <c r="AK197" s="155">
        <v>0</v>
      </c>
      <c r="AL197" s="155">
        <v>2457</v>
      </c>
      <c r="AX197" s="20" t="str">
        <f t="shared" si="8"/>
        <v>Inverclyde4</v>
      </c>
      <c r="AY197" s="20" t="s">
        <v>15</v>
      </c>
      <c r="AZ197" s="20">
        <v>4</v>
      </c>
      <c r="BA197" s="20">
        <v>5</v>
      </c>
      <c r="BB197" s="20">
        <v>0</v>
      </c>
      <c r="BC197" s="20">
        <v>487</v>
      </c>
      <c r="BD197" s="20">
        <v>34</v>
      </c>
      <c r="BE197" s="20">
        <v>0</v>
      </c>
      <c r="BF197" s="155">
        <v>526</v>
      </c>
      <c r="BP197" s="153"/>
      <c r="BZ197" s="153"/>
    </row>
    <row r="198" spans="8:78" x14ac:dyDescent="0.15">
      <c r="H198" s="155"/>
      <c r="I198" s="155"/>
      <c r="J198" s="155"/>
      <c r="K198" s="155"/>
      <c r="L198" s="155"/>
      <c r="M198" s="155"/>
      <c r="P198" s="153" t="str">
        <f t="shared" si="9"/>
        <v>OtherNot Known</v>
      </c>
      <c r="Q198" s="155" t="s">
        <v>50</v>
      </c>
      <c r="R198" s="20" t="s">
        <v>51</v>
      </c>
      <c r="S198" s="20">
        <v>312</v>
      </c>
      <c r="T198" s="20">
        <v>429</v>
      </c>
      <c r="U198" s="20">
        <v>1198</v>
      </c>
      <c r="V198" s="20">
        <v>86</v>
      </c>
      <c r="W198" s="20">
        <v>0</v>
      </c>
      <c r="X198" s="20">
        <v>2025</v>
      </c>
      <c r="AD198" s="20" t="str">
        <f t="shared" si="6"/>
        <v>Scotland&lt;18</v>
      </c>
      <c r="AE198" s="20" t="s">
        <v>0</v>
      </c>
      <c r="AF198" s="20" t="s">
        <v>39</v>
      </c>
      <c r="AG198" s="20">
        <v>941</v>
      </c>
      <c r="AH198" s="20">
        <v>148</v>
      </c>
      <c r="AI198" s="20">
        <v>771</v>
      </c>
      <c r="AJ198" s="20">
        <v>180</v>
      </c>
      <c r="AK198" s="155">
        <v>0</v>
      </c>
      <c r="AL198" s="155">
        <v>2040</v>
      </c>
      <c r="AX198" s="20" t="str">
        <f t="shared" si="8"/>
        <v>Inverclyde5</v>
      </c>
      <c r="AY198" s="20" t="s">
        <v>15</v>
      </c>
      <c r="AZ198" s="20">
        <v>5</v>
      </c>
      <c r="BA198" s="20">
        <v>10</v>
      </c>
      <c r="BB198" s="20">
        <v>0</v>
      </c>
      <c r="BC198" s="20">
        <v>399</v>
      </c>
      <c r="BD198" s="20">
        <v>49</v>
      </c>
      <c r="BE198" s="20">
        <v>0</v>
      </c>
      <c r="BF198" s="155">
        <v>459</v>
      </c>
      <c r="BP198" s="153"/>
      <c r="BZ198" s="153"/>
    </row>
    <row r="199" spans="8:78" x14ac:dyDescent="0.15">
      <c r="H199" s="155"/>
      <c r="I199" s="155"/>
      <c r="J199" s="155"/>
      <c r="K199" s="155"/>
      <c r="L199" s="155"/>
      <c r="M199" s="155"/>
      <c r="P199" s="153" t="str">
        <f t="shared" si="9"/>
        <v>Not KnownPersonal Care</v>
      </c>
      <c r="Q199" s="155" t="s">
        <v>51</v>
      </c>
      <c r="R199" s="20" t="s">
        <v>42</v>
      </c>
      <c r="S199" s="20">
        <v>111</v>
      </c>
      <c r="T199" s="20">
        <v>12</v>
      </c>
      <c r="U199" s="20">
        <v>381</v>
      </c>
      <c r="V199" s="20">
        <v>23</v>
      </c>
      <c r="W199" s="20">
        <v>0</v>
      </c>
      <c r="X199" s="20">
        <v>527</v>
      </c>
      <c r="AD199" s="20" t="str">
        <f t="shared" si="6"/>
        <v>Scotland18-64</v>
      </c>
      <c r="AE199" s="20" t="s">
        <v>0</v>
      </c>
      <c r="AF199" s="20" t="s">
        <v>40</v>
      </c>
      <c r="AG199" s="20">
        <v>2893</v>
      </c>
      <c r="AH199" s="20">
        <v>2756</v>
      </c>
      <c r="AI199" s="20">
        <v>15395</v>
      </c>
      <c r="AJ199" s="20">
        <v>1367</v>
      </c>
      <c r="AK199" s="155">
        <v>0</v>
      </c>
      <c r="AL199" s="155">
        <v>22411</v>
      </c>
      <c r="AX199" s="20" t="str">
        <f t="shared" si="8"/>
        <v>InverclydeAll</v>
      </c>
      <c r="AY199" s="20" t="s">
        <v>15</v>
      </c>
      <c r="AZ199" s="20" t="s">
        <v>34</v>
      </c>
      <c r="BA199" s="20">
        <v>39</v>
      </c>
      <c r="BB199" s="20">
        <v>0</v>
      </c>
      <c r="BC199" s="20">
        <v>3844</v>
      </c>
      <c r="BD199" s="20">
        <v>231</v>
      </c>
      <c r="BE199" s="20">
        <v>0</v>
      </c>
      <c r="BF199" s="155">
        <v>4117</v>
      </c>
      <c r="BP199" s="153"/>
      <c r="BZ199" s="153"/>
    </row>
    <row r="200" spans="8:78" x14ac:dyDescent="0.15">
      <c r="H200" s="155"/>
      <c r="I200" s="155"/>
      <c r="J200" s="155"/>
      <c r="K200" s="155"/>
      <c r="L200" s="155"/>
      <c r="M200" s="155"/>
      <c r="P200" s="153" t="str">
        <f t="shared" si="9"/>
        <v>Not KnownHealth Care</v>
      </c>
      <c r="Q200" s="155" t="s">
        <v>51</v>
      </c>
      <c r="R200" s="20" t="s">
        <v>43</v>
      </c>
      <c r="S200" s="20">
        <v>0</v>
      </c>
      <c r="T200" s="20">
        <v>0</v>
      </c>
      <c r="U200" s="20">
        <v>21</v>
      </c>
      <c r="V200" s="20">
        <v>0</v>
      </c>
      <c r="W200" s="20">
        <v>0</v>
      </c>
      <c r="X200" s="20">
        <v>21</v>
      </c>
      <c r="AD200" s="20" t="str">
        <f t="shared" si="6"/>
        <v>Scotland65+</v>
      </c>
      <c r="AE200" s="20" t="s">
        <v>0</v>
      </c>
      <c r="AF200" s="20" t="s">
        <v>41</v>
      </c>
      <c r="AG200" s="20">
        <v>2171</v>
      </c>
      <c r="AH200" s="20">
        <v>1786</v>
      </c>
      <c r="AI200" s="20">
        <v>53248</v>
      </c>
      <c r="AJ200" s="20">
        <v>1947</v>
      </c>
      <c r="AK200" s="155">
        <v>0</v>
      </c>
      <c r="AL200" s="155">
        <v>59153</v>
      </c>
      <c r="AX200" s="20" t="str">
        <f t="shared" si="8"/>
        <v>MidlothianUnknown</v>
      </c>
      <c r="AY200" s="20" t="s">
        <v>14</v>
      </c>
      <c r="AZ200" s="20" t="s">
        <v>107</v>
      </c>
      <c r="BA200" s="20">
        <v>0</v>
      </c>
      <c r="BB200" s="20">
        <v>0</v>
      </c>
      <c r="BC200" s="20">
        <v>0</v>
      </c>
      <c r="BD200" s="20">
        <v>0</v>
      </c>
      <c r="BE200" s="20">
        <v>0</v>
      </c>
      <c r="BF200" s="155">
        <v>0</v>
      </c>
      <c r="BP200" s="153"/>
      <c r="BZ200" s="153"/>
    </row>
    <row r="201" spans="8:78" x14ac:dyDescent="0.15">
      <c r="H201" s="155"/>
      <c r="I201" s="155"/>
      <c r="J201" s="155"/>
      <c r="K201" s="155"/>
      <c r="L201" s="155"/>
      <c r="M201" s="155"/>
      <c r="P201" s="153" t="str">
        <f t="shared" si="9"/>
        <v>Not KnownDomestic Care</v>
      </c>
      <c r="Q201" s="155" t="s">
        <v>51</v>
      </c>
      <c r="R201" s="20" t="s">
        <v>44</v>
      </c>
      <c r="S201" s="20">
        <v>5</v>
      </c>
      <c r="T201" s="20">
        <v>0</v>
      </c>
      <c r="U201" s="20">
        <v>60</v>
      </c>
      <c r="V201" s="20">
        <v>0</v>
      </c>
      <c r="W201" s="20">
        <v>0</v>
      </c>
      <c r="X201" s="20">
        <v>66</v>
      </c>
      <c r="AD201" s="20" t="str">
        <f t="shared" si="6"/>
        <v>ScotlandAll</v>
      </c>
      <c r="AE201" s="20" t="s">
        <v>0</v>
      </c>
      <c r="AF201" s="20" t="s">
        <v>34</v>
      </c>
      <c r="AG201" s="20">
        <v>6005</v>
      </c>
      <c r="AH201" s="20">
        <v>4690</v>
      </c>
      <c r="AI201" s="20">
        <v>69414</v>
      </c>
      <c r="AJ201" s="20">
        <v>3494</v>
      </c>
      <c r="AK201" s="155">
        <v>0</v>
      </c>
      <c r="AL201" s="155">
        <v>83604</v>
      </c>
      <c r="AX201" s="20" t="str">
        <f t="shared" si="8"/>
        <v>Midlothian1</v>
      </c>
      <c r="AY201" s="20" t="s">
        <v>14</v>
      </c>
      <c r="AZ201" s="20">
        <v>1</v>
      </c>
      <c r="BA201" s="20">
        <v>6</v>
      </c>
      <c r="BB201" s="20">
        <v>0</v>
      </c>
      <c r="BC201" s="20">
        <v>368</v>
      </c>
      <c r="BD201" s="20">
        <v>15</v>
      </c>
      <c r="BE201" s="20">
        <v>0</v>
      </c>
      <c r="BF201" s="155">
        <v>391</v>
      </c>
      <c r="BP201" s="153"/>
      <c r="BZ201" s="153"/>
    </row>
    <row r="202" spans="8:78" x14ac:dyDescent="0.15">
      <c r="H202" s="155"/>
      <c r="I202" s="155"/>
      <c r="J202" s="155"/>
      <c r="K202" s="155"/>
      <c r="L202" s="155"/>
      <c r="M202" s="155"/>
      <c r="P202" s="153" t="str">
        <f t="shared" si="9"/>
        <v>Not KnownHousing Support</v>
      </c>
      <c r="Q202" s="155" t="s">
        <v>51</v>
      </c>
      <c r="R202" s="20" t="s">
        <v>45</v>
      </c>
      <c r="S202" s="20">
        <v>15</v>
      </c>
      <c r="T202" s="20">
        <v>9</v>
      </c>
      <c r="U202" s="20">
        <v>48</v>
      </c>
      <c r="V202" s="20">
        <v>0</v>
      </c>
      <c r="W202" s="20">
        <v>0</v>
      </c>
      <c r="X202" s="20">
        <v>76</v>
      </c>
      <c r="AK202" s="153"/>
      <c r="AL202" s="153"/>
      <c r="AX202" s="20" t="str">
        <f t="shared" si="8"/>
        <v>Midlothian2</v>
      </c>
      <c r="AY202" s="20" t="s">
        <v>14</v>
      </c>
      <c r="AZ202" s="20">
        <v>2</v>
      </c>
      <c r="BA202" s="20">
        <v>32</v>
      </c>
      <c r="BB202" s="20">
        <v>30</v>
      </c>
      <c r="BC202" s="20">
        <v>839</v>
      </c>
      <c r="BD202" s="20">
        <v>41</v>
      </c>
      <c r="BE202" s="20">
        <v>0</v>
      </c>
      <c r="BF202" s="155">
        <v>942</v>
      </c>
      <c r="BP202" s="153"/>
      <c r="BZ202" s="153"/>
    </row>
    <row r="203" spans="8:78" x14ac:dyDescent="0.15">
      <c r="H203" s="155"/>
      <c r="I203" s="155"/>
      <c r="J203" s="155"/>
      <c r="K203" s="155"/>
      <c r="L203" s="155"/>
      <c r="M203" s="155"/>
      <c r="P203" s="153" t="str">
        <f t="shared" si="9"/>
        <v>Not KnownSocial, Education, Recreational</v>
      </c>
      <c r="Q203" s="155" t="s">
        <v>51</v>
      </c>
      <c r="R203" s="20" t="s">
        <v>46</v>
      </c>
      <c r="S203" s="20">
        <v>59</v>
      </c>
      <c r="T203" s="20">
        <v>12</v>
      </c>
      <c r="U203" s="20">
        <v>19</v>
      </c>
      <c r="V203" s="20">
        <v>7</v>
      </c>
      <c r="W203" s="20">
        <v>0</v>
      </c>
      <c r="X203" s="20">
        <v>97</v>
      </c>
      <c r="AX203" s="20" t="str">
        <f t="shared" si="8"/>
        <v>Midlothian3</v>
      </c>
      <c r="AY203" s="20" t="s">
        <v>14</v>
      </c>
      <c r="AZ203" s="20">
        <v>3</v>
      </c>
      <c r="BA203" s="20">
        <v>15</v>
      </c>
      <c r="BB203" s="20">
        <v>17</v>
      </c>
      <c r="BC203" s="20">
        <v>372</v>
      </c>
      <c r="BD203" s="20">
        <v>23</v>
      </c>
      <c r="BE203" s="20">
        <v>0</v>
      </c>
      <c r="BF203" s="155">
        <v>427</v>
      </c>
      <c r="BP203" s="153"/>
      <c r="BZ203" s="153"/>
    </row>
    <row r="204" spans="8:78" x14ac:dyDescent="0.15">
      <c r="H204" s="155"/>
      <c r="I204" s="155"/>
      <c r="J204" s="155"/>
      <c r="K204" s="155"/>
      <c r="L204" s="155"/>
      <c r="M204" s="155"/>
      <c r="P204" s="153" t="str">
        <f t="shared" si="9"/>
        <v>Not KnownEquipment and adaptations</v>
      </c>
      <c r="Q204" s="155" t="s">
        <v>51</v>
      </c>
      <c r="R204" s="20" t="s">
        <v>47</v>
      </c>
      <c r="S204" s="20">
        <v>0</v>
      </c>
      <c r="T204" s="20">
        <v>0</v>
      </c>
      <c r="U204" s="20">
        <v>341</v>
      </c>
      <c r="V204" s="20">
        <v>11</v>
      </c>
      <c r="W204" s="20">
        <v>0</v>
      </c>
      <c r="X204" s="20">
        <v>353</v>
      </c>
      <c r="AX204" s="20" t="str">
        <f t="shared" si="8"/>
        <v>Midlothian4</v>
      </c>
      <c r="AY204" s="20" t="s">
        <v>14</v>
      </c>
      <c r="AZ204" s="20">
        <v>4</v>
      </c>
      <c r="BA204" s="20">
        <v>9</v>
      </c>
      <c r="BB204" s="20">
        <v>12</v>
      </c>
      <c r="BC204" s="20">
        <v>293</v>
      </c>
      <c r="BD204" s="20">
        <v>17</v>
      </c>
      <c r="BE204" s="20">
        <v>0</v>
      </c>
      <c r="BF204" s="155">
        <v>331</v>
      </c>
      <c r="BP204" s="153"/>
      <c r="BZ204" s="153"/>
    </row>
    <row r="205" spans="8:78" x14ac:dyDescent="0.15">
      <c r="H205" s="155"/>
      <c r="I205" s="155"/>
      <c r="J205" s="155"/>
      <c r="K205" s="155"/>
      <c r="L205" s="155"/>
      <c r="M205" s="155"/>
      <c r="P205" s="153" t="str">
        <f t="shared" si="9"/>
        <v>Not KnownRespite</v>
      </c>
      <c r="Q205" s="155" t="s">
        <v>51</v>
      </c>
      <c r="R205" s="20" t="s">
        <v>48</v>
      </c>
      <c r="S205" s="20">
        <v>39</v>
      </c>
      <c r="T205" s="20">
        <v>12</v>
      </c>
      <c r="U205" s="20">
        <v>35</v>
      </c>
      <c r="V205" s="20">
        <v>8</v>
      </c>
      <c r="W205" s="20">
        <v>0</v>
      </c>
      <c r="X205" s="20">
        <v>94</v>
      </c>
      <c r="AX205" s="20" t="str">
        <f t="shared" si="8"/>
        <v>Midlothian5</v>
      </c>
      <c r="AY205" s="20" t="s">
        <v>14</v>
      </c>
      <c r="AZ205" s="20">
        <v>5</v>
      </c>
      <c r="BA205" s="20">
        <v>8</v>
      </c>
      <c r="BB205" s="20">
        <v>10</v>
      </c>
      <c r="BC205" s="20">
        <v>159</v>
      </c>
      <c r="BD205" s="20">
        <v>18</v>
      </c>
      <c r="BE205" s="20">
        <v>0</v>
      </c>
      <c r="BF205" s="155">
        <v>195</v>
      </c>
      <c r="BP205" s="153"/>
      <c r="BZ205" s="153"/>
    </row>
    <row r="206" spans="8:78" x14ac:dyDescent="0.15">
      <c r="H206" s="155"/>
      <c r="I206" s="155"/>
      <c r="J206" s="155"/>
      <c r="K206" s="155"/>
      <c r="L206" s="155"/>
      <c r="M206" s="155"/>
      <c r="P206" s="153" t="str">
        <f t="shared" si="9"/>
        <v>Not KnownMeals</v>
      </c>
      <c r="Q206" s="155" t="s">
        <v>51</v>
      </c>
      <c r="R206" s="20" t="s">
        <v>49</v>
      </c>
      <c r="S206" s="20">
        <v>0</v>
      </c>
      <c r="T206" s="20">
        <v>0</v>
      </c>
      <c r="U206" s="20">
        <v>9</v>
      </c>
      <c r="V206" s="20">
        <v>0</v>
      </c>
      <c r="W206" s="20">
        <v>0</v>
      </c>
      <c r="X206" s="20">
        <v>10</v>
      </c>
      <c r="AX206" s="20" t="str">
        <f t="shared" si="8"/>
        <v>MidlothianAll</v>
      </c>
      <c r="AY206" s="20" t="s">
        <v>14</v>
      </c>
      <c r="AZ206" s="20" t="s">
        <v>34</v>
      </c>
      <c r="BA206" s="20">
        <v>70</v>
      </c>
      <c r="BB206" s="20">
        <v>71</v>
      </c>
      <c r="BC206" s="20">
        <v>2035</v>
      </c>
      <c r="BD206" s="20">
        <v>114</v>
      </c>
      <c r="BE206" s="20">
        <v>0</v>
      </c>
      <c r="BF206" s="155">
        <v>2290</v>
      </c>
      <c r="BP206" s="153"/>
      <c r="BZ206" s="153"/>
    </row>
    <row r="207" spans="8:78" x14ac:dyDescent="0.15">
      <c r="H207" s="155"/>
      <c r="I207" s="155"/>
      <c r="J207" s="155"/>
      <c r="K207" s="155"/>
      <c r="L207" s="155"/>
      <c r="M207" s="155"/>
      <c r="P207" s="153" t="str">
        <f t="shared" si="9"/>
        <v>Not KnownOther</v>
      </c>
      <c r="Q207" s="155" t="s">
        <v>51</v>
      </c>
      <c r="R207" s="20" t="s">
        <v>50</v>
      </c>
      <c r="S207" s="20">
        <v>8</v>
      </c>
      <c r="T207" s="20">
        <v>7</v>
      </c>
      <c r="U207" s="20">
        <v>37</v>
      </c>
      <c r="V207" s="20">
        <v>0</v>
      </c>
      <c r="W207" s="20">
        <v>0</v>
      </c>
      <c r="X207" s="20">
        <v>53</v>
      </c>
      <c r="AX207" s="20" t="str">
        <f t="shared" si="8"/>
        <v>Moray1</v>
      </c>
      <c r="AY207" s="20" t="s">
        <v>13</v>
      </c>
      <c r="AZ207" s="20">
        <v>1</v>
      </c>
      <c r="BA207" s="20">
        <v>0</v>
      </c>
      <c r="BB207" s="20">
        <v>0</v>
      </c>
      <c r="BC207" s="20">
        <v>8</v>
      </c>
      <c r="BD207" s="20">
        <v>0</v>
      </c>
      <c r="BE207" s="20">
        <v>0</v>
      </c>
      <c r="BF207" s="155">
        <v>12</v>
      </c>
      <c r="BP207" s="153"/>
      <c r="BZ207" s="153"/>
    </row>
    <row r="208" spans="8:78" x14ac:dyDescent="0.15">
      <c r="H208" s="155"/>
      <c r="I208" s="155"/>
      <c r="J208" s="155"/>
      <c r="K208" s="155"/>
      <c r="L208" s="155"/>
      <c r="M208" s="155"/>
      <c r="P208" s="153" t="str">
        <f t="shared" si="9"/>
        <v>Not KnownNot Known</v>
      </c>
      <c r="Q208" s="155" t="s">
        <v>51</v>
      </c>
      <c r="R208" s="20" t="s">
        <v>51</v>
      </c>
      <c r="S208" s="20">
        <v>192</v>
      </c>
      <c r="T208" s="20">
        <v>156</v>
      </c>
      <c r="U208" s="20">
        <v>2433</v>
      </c>
      <c r="V208" s="20">
        <v>46</v>
      </c>
      <c r="W208" s="20">
        <v>0</v>
      </c>
      <c r="X208" s="20">
        <v>2827</v>
      </c>
      <c r="AX208" s="20" t="str">
        <f t="shared" ref="AX208:AX271" si="10">CONCATENATE(AY208,AZ208)</f>
        <v>Moray2</v>
      </c>
      <c r="AY208" s="20" t="s">
        <v>13</v>
      </c>
      <c r="AZ208" s="20">
        <v>2</v>
      </c>
      <c r="BA208" s="20">
        <v>34</v>
      </c>
      <c r="BB208" s="20">
        <v>46</v>
      </c>
      <c r="BC208" s="20">
        <v>170</v>
      </c>
      <c r="BD208" s="20">
        <v>0</v>
      </c>
      <c r="BE208" s="20">
        <v>0</v>
      </c>
      <c r="BF208" s="155">
        <v>251</v>
      </c>
      <c r="BP208" s="153"/>
      <c r="BZ208" s="153"/>
    </row>
    <row r="209" spans="8:78" x14ac:dyDescent="0.15">
      <c r="H209" s="155"/>
      <c r="I209" s="155"/>
      <c r="J209" s="155"/>
      <c r="K209" s="155"/>
      <c r="L209" s="155"/>
      <c r="M209" s="155"/>
      <c r="P209" s="153" t="str">
        <f t="shared" si="9"/>
        <v>AllPersonal Care</v>
      </c>
      <c r="Q209" s="155" t="s">
        <v>34</v>
      </c>
      <c r="R209" s="20" t="s">
        <v>42</v>
      </c>
      <c r="S209" s="20">
        <v>2397</v>
      </c>
      <c r="T209" s="20">
        <v>1280</v>
      </c>
      <c r="U209" s="20">
        <v>22790</v>
      </c>
      <c r="V209" s="20">
        <v>1593</v>
      </c>
      <c r="W209" s="20">
        <v>0</v>
      </c>
      <c r="X209" s="20">
        <v>28060</v>
      </c>
      <c r="AX209" s="20" t="str">
        <f t="shared" si="10"/>
        <v>Moray3</v>
      </c>
      <c r="AY209" s="20" t="s">
        <v>13</v>
      </c>
      <c r="AZ209" s="20">
        <v>3</v>
      </c>
      <c r="BA209" s="20">
        <v>60</v>
      </c>
      <c r="BB209" s="20">
        <v>75</v>
      </c>
      <c r="BC209" s="20">
        <v>269</v>
      </c>
      <c r="BD209" s="20">
        <v>5</v>
      </c>
      <c r="BE209" s="20">
        <v>0</v>
      </c>
      <c r="BF209" s="155">
        <v>409</v>
      </c>
      <c r="BP209" s="153"/>
      <c r="BZ209" s="153"/>
    </row>
    <row r="210" spans="8:78" x14ac:dyDescent="0.15">
      <c r="H210" s="155"/>
      <c r="I210" s="155"/>
      <c r="J210" s="155"/>
      <c r="K210" s="155"/>
      <c r="L210" s="155"/>
      <c r="M210" s="155"/>
      <c r="P210" s="153" t="str">
        <f t="shared" si="9"/>
        <v>AllHealth Care</v>
      </c>
      <c r="Q210" s="155" t="s">
        <v>34</v>
      </c>
      <c r="R210" s="20" t="s">
        <v>43</v>
      </c>
      <c r="S210" s="20">
        <v>162</v>
      </c>
      <c r="T210" s="20">
        <v>739</v>
      </c>
      <c r="U210" s="20">
        <v>1559</v>
      </c>
      <c r="V210" s="20">
        <v>12</v>
      </c>
      <c r="W210" s="20">
        <v>0</v>
      </c>
      <c r="X210" s="20">
        <v>2472</v>
      </c>
      <c r="AX210" s="20" t="str">
        <f t="shared" si="10"/>
        <v>Moray4</v>
      </c>
      <c r="AY210" s="20" t="s">
        <v>13</v>
      </c>
      <c r="AZ210" s="20">
        <v>4</v>
      </c>
      <c r="BA210" s="20">
        <v>82</v>
      </c>
      <c r="BB210" s="20">
        <v>57</v>
      </c>
      <c r="BC210" s="20">
        <v>298</v>
      </c>
      <c r="BD210" s="20">
        <v>6</v>
      </c>
      <c r="BE210" s="20">
        <v>0</v>
      </c>
      <c r="BF210" s="155">
        <v>443</v>
      </c>
      <c r="BP210" s="153"/>
      <c r="BZ210" s="153"/>
    </row>
    <row r="211" spans="8:78" x14ac:dyDescent="0.15">
      <c r="H211" s="155"/>
      <c r="I211" s="155"/>
      <c r="J211" s="155"/>
      <c r="K211" s="155"/>
      <c r="L211" s="155"/>
      <c r="M211" s="155"/>
      <c r="P211" s="153" t="str">
        <f t="shared" si="9"/>
        <v>AllDomestic Care</v>
      </c>
      <c r="Q211" s="155" t="s">
        <v>34</v>
      </c>
      <c r="R211" s="20" t="s">
        <v>44</v>
      </c>
      <c r="S211" s="20">
        <v>374</v>
      </c>
      <c r="T211" s="20">
        <v>876</v>
      </c>
      <c r="U211" s="20">
        <v>2911</v>
      </c>
      <c r="V211" s="20">
        <v>272</v>
      </c>
      <c r="W211" s="20">
        <v>0</v>
      </c>
      <c r="X211" s="20">
        <v>4433</v>
      </c>
      <c r="AX211" s="20" t="str">
        <f t="shared" si="10"/>
        <v>Moray5</v>
      </c>
      <c r="AY211" s="20" t="s">
        <v>13</v>
      </c>
      <c r="AZ211" s="20">
        <v>5</v>
      </c>
      <c r="BA211" s="20">
        <v>23</v>
      </c>
      <c r="BB211" s="20">
        <v>30</v>
      </c>
      <c r="BC211" s="20">
        <v>147</v>
      </c>
      <c r="BD211" s="20">
        <v>0</v>
      </c>
      <c r="BE211" s="20">
        <v>0</v>
      </c>
      <c r="BF211" s="155">
        <v>200</v>
      </c>
      <c r="BP211" s="153"/>
      <c r="BZ211" s="153"/>
    </row>
    <row r="212" spans="8:78" x14ac:dyDescent="0.15">
      <c r="H212" s="155"/>
      <c r="I212" s="155"/>
      <c r="J212" s="155"/>
      <c r="K212" s="155"/>
      <c r="L212" s="155"/>
      <c r="M212" s="155"/>
      <c r="P212" s="153" t="str">
        <f t="shared" si="9"/>
        <v>AllHousing Support</v>
      </c>
      <c r="Q212" s="155" t="s">
        <v>34</v>
      </c>
      <c r="R212" s="20" t="s">
        <v>45</v>
      </c>
      <c r="S212" s="20">
        <v>360</v>
      </c>
      <c r="T212" s="20">
        <v>813</v>
      </c>
      <c r="U212" s="20">
        <v>4012</v>
      </c>
      <c r="V212" s="20">
        <v>422</v>
      </c>
      <c r="W212" s="20">
        <v>0</v>
      </c>
      <c r="X212" s="20">
        <v>5607</v>
      </c>
      <c r="AX212" s="20" t="str">
        <f t="shared" si="10"/>
        <v>MorayAll</v>
      </c>
      <c r="AY212" s="20" t="s">
        <v>13</v>
      </c>
      <c r="AZ212" s="20" t="s">
        <v>34</v>
      </c>
      <c r="BA212" s="20">
        <v>199</v>
      </c>
      <c r="BB212" s="20">
        <v>212</v>
      </c>
      <c r="BC212" s="20">
        <v>892</v>
      </c>
      <c r="BD212" s="20">
        <v>12</v>
      </c>
      <c r="BE212" s="20">
        <v>0</v>
      </c>
      <c r="BF212" s="155">
        <v>1315</v>
      </c>
      <c r="BP212" s="153"/>
      <c r="BZ212" s="153"/>
    </row>
    <row r="213" spans="8:78" x14ac:dyDescent="0.15">
      <c r="H213" s="155"/>
      <c r="I213" s="155"/>
      <c r="J213" s="155"/>
      <c r="K213" s="155"/>
      <c r="L213" s="155"/>
      <c r="M213" s="155"/>
      <c r="P213" s="153" t="str">
        <f t="shared" si="9"/>
        <v>AllSocial, Education, Recreational</v>
      </c>
      <c r="Q213" s="155" t="s">
        <v>34</v>
      </c>
      <c r="R213" s="20" t="s">
        <v>46</v>
      </c>
      <c r="S213" s="20">
        <v>1255</v>
      </c>
      <c r="T213" s="20">
        <v>1003</v>
      </c>
      <c r="U213" s="20">
        <v>3621</v>
      </c>
      <c r="V213" s="20">
        <v>682</v>
      </c>
      <c r="W213" s="20">
        <v>0</v>
      </c>
      <c r="X213" s="20">
        <v>6561</v>
      </c>
      <c r="AX213" s="20" t="str">
        <f t="shared" si="10"/>
        <v>North AyrshireUnknown</v>
      </c>
      <c r="AY213" s="20" t="s">
        <v>12</v>
      </c>
      <c r="AZ213" s="20" t="s">
        <v>107</v>
      </c>
      <c r="BA213" s="20">
        <v>0</v>
      </c>
      <c r="BB213" s="20">
        <v>0</v>
      </c>
      <c r="BC213" s="20">
        <v>25</v>
      </c>
      <c r="BD213" s="20">
        <v>0</v>
      </c>
      <c r="BE213" s="20">
        <v>0</v>
      </c>
      <c r="BF213" s="155">
        <v>26</v>
      </c>
      <c r="BP213" s="153"/>
      <c r="BZ213" s="153"/>
    </row>
    <row r="214" spans="8:78" x14ac:dyDescent="0.15">
      <c r="H214" s="155"/>
      <c r="I214" s="155"/>
      <c r="J214" s="155"/>
      <c r="K214" s="155"/>
      <c r="L214" s="155"/>
      <c r="M214" s="155"/>
      <c r="P214" s="153" t="str">
        <f t="shared" si="9"/>
        <v>AllEquipment and adaptations</v>
      </c>
      <c r="Q214" s="155" t="s">
        <v>34</v>
      </c>
      <c r="R214" s="20" t="s">
        <v>47</v>
      </c>
      <c r="S214" s="20">
        <v>203</v>
      </c>
      <c r="T214" s="20">
        <v>363</v>
      </c>
      <c r="U214" s="20">
        <v>14538</v>
      </c>
      <c r="V214" s="20">
        <v>753</v>
      </c>
      <c r="W214" s="20">
        <v>0</v>
      </c>
      <c r="X214" s="20">
        <v>15857</v>
      </c>
      <c r="AX214" s="20" t="str">
        <f t="shared" si="10"/>
        <v>North Ayrshire1</v>
      </c>
      <c r="AY214" s="20" t="s">
        <v>12</v>
      </c>
      <c r="AZ214" s="20">
        <v>1</v>
      </c>
      <c r="BA214" s="20">
        <v>80</v>
      </c>
      <c r="BB214" s="20">
        <v>0</v>
      </c>
      <c r="BC214" s="20">
        <v>2611</v>
      </c>
      <c r="BD214" s="20">
        <v>10</v>
      </c>
      <c r="BE214" s="20">
        <v>0</v>
      </c>
      <c r="BF214" s="155">
        <v>2705</v>
      </c>
      <c r="BP214" s="153"/>
      <c r="BZ214" s="153"/>
    </row>
    <row r="215" spans="8:78" x14ac:dyDescent="0.15">
      <c r="H215" s="155"/>
      <c r="I215" s="155"/>
      <c r="J215" s="155"/>
      <c r="K215" s="155"/>
      <c r="L215" s="155"/>
      <c r="M215" s="155"/>
      <c r="P215" s="153" t="str">
        <f t="shared" si="9"/>
        <v>AllRespite</v>
      </c>
      <c r="Q215" s="155" t="s">
        <v>34</v>
      </c>
      <c r="R215" s="20" t="s">
        <v>48</v>
      </c>
      <c r="S215" s="20">
        <v>966</v>
      </c>
      <c r="T215" s="20">
        <v>351</v>
      </c>
      <c r="U215" s="20">
        <v>3599</v>
      </c>
      <c r="V215" s="20">
        <v>727</v>
      </c>
      <c r="W215" s="20">
        <v>0</v>
      </c>
      <c r="X215" s="20">
        <v>5643</v>
      </c>
      <c r="AX215" s="20" t="str">
        <f t="shared" si="10"/>
        <v>North Ayrshire2</v>
      </c>
      <c r="AY215" s="20" t="s">
        <v>12</v>
      </c>
      <c r="AZ215" s="20">
        <v>2</v>
      </c>
      <c r="BA215" s="20">
        <v>40</v>
      </c>
      <c r="BB215" s="20">
        <v>0</v>
      </c>
      <c r="BC215" s="20">
        <v>1379</v>
      </c>
      <c r="BD215" s="20">
        <v>0</v>
      </c>
      <c r="BE215" s="20">
        <v>0</v>
      </c>
      <c r="BF215" s="155">
        <v>1424</v>
      </c>
      <c r="BP215" s="153"/>
      <c r="BZ215" s="153"/>
    </row>
    <row r="216" spans="8:78" x14ac:dyDescent="0.15">
      <c r="H216" s="155"/>
      <c r="I216" s="155"/>
      <c r="J216" s="155"/>
      <c r="K216" s="155"/>
      <c r="L216" s="155"/>
      <c r="M216" s="155"/>
      <c r="P216" s="153" t="str">
        <f t="shared" si="9"/>
        <v>AllMeals</v>
      </c>
      <c r="Q216" s="155" t="s">
        <v>34</v>
      </c>
      <c r="R216" s="20" t="s">
        <v>49</v>
      </c>
      <c r="S216" s="20">
        <v>127</v>
      </c>
      <c r="T216" s="20">
        <v>637</v>
      </c>
      <c r="U216" s="20">
        <v>2110</v>
      </c>
      <c r="V216" s="20">
        <v>113</v>
      </c>
      <c r="W216" s="20">
        <v>0</v>
      </c>
      <c r="X216" s="20">
        <v>2987</v>
      </c>
      <c r="AX216" s="20" t="str">
        <f t="shared" si="10"/>
        <v>North Ayrshire3</v>
      </c>
      <c r="AY216" s="20" t="s">
        <v>12</v>
      </c>
      <c r="AZ216" s="20">
        <v>3</v>
      </c>
      <c r="BA216" s="20">
        <v>40</v>
      </c>
      <c r="BB216" s="20">
        <v>0</v>
      </c>
      <c r="BC216" s="20">
        <v>1055</v>
      </c>
      <c r="BD216" s="20">
        <v>0</v>
      </c>
      <c r="BE216" s="20">
        <v>0</v>
      </c>
      <c r="BF216" s="155">
        <v>1101</v>
      </c>
      <c r="BP216" s="153"/>
      <c r="BZ216" s="153"/>
    </row>
    <row r="217" spans="8:78" x14ac:dyDescent="0.15">
      <c r="H217" s="155"/>
      <c r="I217" s="155"/>
      <c r="J217" s="155"/>
      <c r="K217" s="155"/>
      <c r="L217" s="155"/>
      <c r="M217" s="155"/>
      <c r="P217" s="153" t="str">
        <f t="shared" si="9"/>
        <v>AllOther</v>
      </c>
      <c r="Q217" s="155" t="s">
        <v>34</v>
      </c>
      <c r="R217" s="20" t="s">
        <v>50</v>
      </c>
      <c r="S217" s="20">
        <v>606</v>
      </c>
      <c r="T217" s="20">
        <v>1005</v>
      </c>
      <c r="U217" s="20">
        <v>7098</v>
      </c>
      <c r="V217" s="20">
        <v>402</v>
      </c>
      <c r="W217" s="20">
        <v>0</v>
      </c>
      <c r="X217" s="20">
        <v>9111</v>
      </c>
      <c r="AX217" s="20" t="str">
        <f t="shared" si="10"/>
        <v>North Ayrshire4</v>
      </c>
      <c r="AY217" s="20" t="s">
        <v>12</v>
      </c>
      <c r="AZ217" s="20">
        <v>4</v>
      </c>
      <c r="BA217" s="20">
        <v>22</v>
      </c>
      <c r="BB217" s="20">
        <v>0</v>
      </c>
      <c r="BC217" s="20">
        <v>766</v>
      </c>
      <c r="BD217" s="20">
        <v>0</v>
      </c>
      <c r="BE217" s="20">
        <v>0</v>
      </c>
      <c r="BF217" s="155">
        <v>792</v>
      </c>
      <c r="BP217" s="153"/>
      <c r="BZ217" s="153"/>
    </row>
    <row r="218" spans="8:78" x14ac:dyDescent="0.15">
      <c r="H218" s="155"/>
      <c r="I218" s="155"/>
      <c r="J218" s="155"/>
      <c r="K218" s="155"/>
      <c r="L218" s="155"/>
      <c r="M218" s="155"/>
      <c r="P218" s="153" t="str">
        <f t="shared" si="9"/>
        <v>AllNot Known</v>
      </c>
      <c r="Q218" s="155" t="s">
        <v>34</v>
      </c>
      <c r="R218" s="20" t="s">
        <v>51</v>
      </c>
      <c r="S218" s="20">
        <v>1676</v>
      </c>
      <c r="T218" s="20">
        <v>1966</v>
      </c>
      <c r="U218" s="20">
        <v>21074</v>
      </c>
      <c r="V218" s="20">
        <v>888</v>
      </c>
      <c r="W218" s="20">
        <v>0</v>
      </c>
      <c r="X218" s="20">
        <v>25604</v>
      </c>
      <c r="AX218" s="20" t="str">
        <f t="shared" si="10"/>
        <v>North Ayrshire5</v>
      </c>
      <c r="AY218" s="20" t="s">
        <v>12</v>
      </c>
      <c r="AZ218" s="20">
        <v>5</v>
      </c>
      <c r="BA218" s="20">
        <v>16</v>
      </c>
      <c r="BB218" s="20">
        <v>0</v>
      </c>
      <c r="BC218" s="20">
        <v>442</v>
      </c>
      <c r="BD218" s="20">
        <v>6</v>
      </c>
      <c r="BE218" s="20">
        <v>0</v>
      </c>
      <c r="BF218" s="155">
        <v>464</v>
      </c>
      <c r="BP218" s="153"/>
      <c r="BZ218" s="153"/>
    </row>
    <row r="219" spans="8:78" x14ac:dyDescent="0.15">
      <c r="H219" s="155"/>
      <c r="I219" s="155"/>
      <c r="J219" s="155"/>
      <c r="K219" s="155"/>
      <c r="L219" s="155"/>
      <c r="M219" s="155"/>
      <c r="P219" s="153"/>
      <c r="Q219" s="153"/>
      <c r="Z219" s="153"/>
      <c r="AX219" s="20" t="str">
        <f t="shared" si="10"/>
        <v>North AyrshireAll</v>
      </c>
      <c r="AY219" s="20" t="s">
        <v>12</v>
      </c>
      <c r="AZ219" s="20" t="s">
        <v>34</v>
      </c>
      <c r="BA219" s="20">
        <v>199</v>
      </c>
      <c r="BB219" s="20">
        <v>11</v>
      </c>
      <c r="BC219" s="20">
        <v>6278</v>
      </c>
      <c r="BD219" s="20">
        <v>24</v>
      </c>
      <c r="BE219" s="20">
        <v>0</v>
      </c>
      <c r="BF219" s="155">
        <v>6512</v>
      </c>
      <c r="BP219" s="153"/>
      <c r="BZ219" s="153"/>
    </row>
    <row r="220" spans="8:78" x14ac:dyDescent="0.15">
      <c r="H220" s="155"/>
      <c r="I220" s="155"/>
      <c r="J220" s="155"/>
      <c r="K220" s="155"/>
      <c r="L220" s="155"/>
      <c r="M220" s="155"/>
      <c r="P220" s="153"/>
      <c r="Q220" s="153"/>
      <c r="Z220" s="153"/>
      <c r="AX220" s="20" t="str">
        <f t="shared" si="10"/>
        <v>North LanarkshireUnknown</v>
      </c>
      <c r="AY220" s="20" t="s">
        <v>11</v>
      </c>
      <c r="AZ220" s="20" t="s">
        <v>107</v>
      </c>
      <c r="BA220" s="20">
        <v>0</v>
      </c>
      <c r="BB220" s="20">
        <v>8</v>
      </c>
      <c r="BC220" s="20">
        <v>0</v>
      </c>
      <c r="BD220" s="20">
        <v>0</v>
      </c>
      <c r="BE220" s="20">
        <v>0</v>
      </c>
      <c r="BF220" s="155">
        <v>9</v>
      </c>
      <c r="BP220" s="153"/>
      <c r="BZ220" s="153"/>
    </row>
    <row r="221" spans="8:78" x14ac:dyDescent="0.15">
      <c r="H221" s="155"/>
      <c r="I221" s="155"/>
      <c r="J221" s="155"/>
      <c r="K221" s="155"/>
      <c r="L221" s="155"/>
      <c r="M221" s="155"/>
      <c r="P221" s="153"/>
      <c r="Q221" s="153" t="s">
        <v>120</v>
      </c>
      <c r="Z221" s="153"/>
      <c r="AX221" s="20" t="str">
        <f t="shared" si="10"/>
        <v>North Lanarkshire1</v>
      </c>
      <c r="AY221" s="20" t="s">
        <v>11</v>
      </c>
      <c r="AZ221" s="20">
        <v>1</v>
      </c>
      <c r="BA221" s="20">
        <v>40</v>
      </c>
      <c r="BB221" s="20">
        <v>310</v>
      </c>
      <c r="BC221" s="20">
        <v>68</v>
      </c>
      <c r="BD221" s="20">
        <v>0</v>
      </c>
      <c r="BE221" s="20">
        <v>0</v>
      </c>
      <c r="BF221" s="155">
        <v>421</v>
      </c>
      <c r="BP221" s="153"/>
      <c r="BZ221" s="153"/>
    </row>
    <row r="222" spans="8:78" x14ac:dyDescent="0.15">
      <c r="H222" s="155"/>
      <c r="I222" s="155"/>
      <c r="J222" s="155"/>
      <c r="K222" s="155"/>
      <c r="L222" s="155"/>
      <c r="M222" s="155"/>
      <c r="P222" s="153"/>
      <c r="Q222" s="153"/>
      <c r="Z222" s="153"/>
      <c r="AX222" s="20" t="str">
        <f t="shared" si="10"/>
        <v>North Lanarkshire2</v>
      </c>
      <c r="AY222" s="20" t="s">
        <v>11</v>
      </c>
      <c r="AZ222" s="20">
        <v>2</v>
      </c>
      <c r="BA222" s="20">
        <v>60</v>
      </c>
      <c r="BB222" s="20">
        <v>317</v>
      </c>
      <c r="BC222" s="20">
        <v>39</v>
      </c>
      <c r="BD222" s="20">
        <v>0</v>
      </c>
      <c r="BE222" s="20">
        <v>0</v>
      </c>
      <c r="BF222" s="155">
        <v>419</v>
      </c>
      <c r="BP222" s="153"/>
      <c r="BZ222" s="153"/>
    </row>
    <row r="223" spans="8:78" x14ac:dyDescent="0.15">
      <c r="H223" s="155"/>
      <c r="I223" s="155"/>
      <c r="J223" s="155"/>
      <c r="K223" s="155"/>
      <c r="L223" s="155"/>
      <c r="M223" s="155"/>
      <c r="P223" s="153"/>
      <c r="Q223" s="153"/>
      <c r="S223" s="20" t="s">
        <v>103</v>
      </c>
      <c r="T223" s="20" t="s">
        <v>104</v>
      </c>
      <c r="U223" s="20" t="s">
        <v>105</v>
      </c>
      <c r="V223" s="20" t="s">
        <v>106</v>
      </c>
      <c r="W223" s="20" t="s">
        <v>107</v>
      </c>
      <c r="X223" s="20" t="s">
        <v>34</v>
      </c>
      <c r="Z223" s="153"/>
      <c r="AX223" s="20" t="str">
        <f t="shared" si="10"/>
        <v>North Lanarkshire3</v>
      </c>
      <c r="AY223" s="20" t="s">
        <v>11</v>
      </c>
      <c r="AZ223" s="20">
        <v>3</v>
      </c>
      <c r="BA223" s="20">
        <v>36</v>
      </c>
      <c r="BB223" s="20">
        <v>108</v>
      </c>
      <c r="BC223" s="20">
        <v>34</v>
      </c>
      <c r="BD223" s="20">
        <v>0</v>
      </c>
      <c r="BE223" s="20">
        <v>0</v>
      </c>
      <c r="BF223" s="155">
        <v>181</v>
      </c>
      <c r="BP223" s="153"/>
      <c r="BZ223" s="153"/>
    </row>
    <row r="224" spans="8:78" x14ac:dyDescent="0.15">
      <c r="M224" s="155"/>
      <c r="N224" s="20" t="s">
        <v>39</v>
      </c>
      <c r="P224" s="153" t="s">
        <v>121</v>
      </c>
      <c r="Q224" s="153" t="s">
        <v>39</v>
      </c>
      <c r="R224" s="20" t="s">
        <v>42</v>
      </c>
      <c r="S224" s="20">
        <v>172</v>
      </c>
      <c r="T224" s="20">
        <v>25</v>
      </c>
      <c r="U224" s="20">
        <v>60</v>
      </c>
      <c r="V224" s="20">
        <v>25</v>
      </c>
      <c r="W224" s="20">
        <v>0</v>
      </c>
      <c r="X224" s="20">
        <v>282</v>
      </c>
      <c r="Z224" s="153"/>
      <c r="AX224" s="20" t="str">
        <f t="shared" si="10"/>
        <v>North Lanarkshire4</v>
      </c>
      <c r="AY224" s="20" t="s">
        <v>11</v>
      </c>
      <c r="AZ224" s="20">
        <v>4</v>
      </c>
      <c r="BA224" s="20">
        <v>35</v>
      </c>
      <c r="BB224" s="20">
        <v>56</v>
      </c>
      <c r="BC224" s="20">
        <v>5</v>
      </c>
      <c r="BD224" s="20">
        <v>0</v>
      </c>
      <c r="BE224" s="20">
        <v>0</v>
      </c>
      <c r="BF224" s="155">
        <v>97</v>
      </c>
      <c r="BP224" s="153"/>
      <c r="BZ224" s="153"/>
    </row>
    <row r="225" spans="13:78" x14ac:dyDescent="0.15">
      <c r="M225" s="155"/>
      <c r="N225" s="20" t="s">
        <v>40</v>
      </c>
      <c r="P225" s="153" t="s">
        <v>122</v>
      </c>
      <c r="Q225" s="153" t="s">
        <v>39</v>
      </c>
      <c r="R225" s="20" t="s">
        <v>43</v>
      </c>
      <c r="S225" s="20">
        <v>31</v>
      </c>
      <c r="T225" s="20">
        <v>22</v>
      </c>
      <c r="U225" s="20">
        <v>0</v>
      </c>
      <c r="V225" s="20">
        <v>5</v>
      </c>
      <c r="W225" s="20">
        <v>0</v>
      </c>
      <c r="X225" s="20">
        <v>58</v>
      </c>
      <c r="Z225" s="153"/>
      <c r="AX225" s="20" t="str">
        <f t="shared" si="10"/>
        <v>North Lanarkshire5</v>
      </c>
      <c r="AY225" s="20" t="s">
        <v>11</v>
      </c>
      <c r="AZ225" s="20">
        <v>5</v>
      </c>
      <c r="BA225" s="20">
        <v>28</v>
      </c>
      <c r="BB225" s="20">
        <v>32</v>
      </c>
      <c r="BC225" s="20">
        <v>0</v>
      </c>
      <c r="BD225" s="20">
        <v>0</v>
      </c>
      <c r="BE225" s="20">
        <v>0</v>
      </c>
      <c r="BF225" s="155">
        <v>66</v>
      </c>
      <c r="BP225" s="153"/>
      <c r="BZ225" s="153"/>
    </row>
    <row r="226" spans="13:78" x14ac:dyDescent="0.15">
      <c r="M226" s="155"/>
      <c r="N226" s="20" t="s">
        <v>41</v>
      </c>
      <c r="P226" s="153" t="s">
        <v>123</v>
      </c>
      <c r="Q226" s="153" t="s">
        <v>39</v>
      </c>
      <c r="R226" s="20" t="s">
        <v>44</v>
      </c>
      <c r="S226" s="20">
        <v>20</v>
      </c>
      <c r="T226" s="20">
        <v>13</v>
      </c>
      <c r="U226" s="20">
        <v>11</v>
      </c>
      <c r="V226" s="20">
        <v>0</v>
      </c>
      <c r="W226" s="20">
        <v>0</v>
      </c>
      <c r="X226" s="20">
        <v>47</v>
      </c>
      <c r="Z226" s="153"/>
      <c r="AX226" s="20" t="str">
        <f t="shared" si="10"/>
        <v>North LanarkshireAll</v>
      </c>
      <c r="AY226" s="20" t="s">
        <v>11</v>
      </c>
      <c r="AZ226" s="20" t="s">
        <v>34</v>
      </c>
      <c r="BA226" s="20">
        <v>199</v>
      </c>
      <c r="BB226" s="20">
        <v>831</v>
      </c>
      <c r="BC226" s="20">
        <v>151</v>
      </c>
      <c r="BD226" s="20">
        <v>12</v>
      </c>
      <c r="BE226" s="20">
        <v>0</v>
      </c>
      <c r="BF226" s="155">
        <v>1193</v>
      </c>
      <c r="BP226" s="153"/>
      <c r="BZ226" s="153"/>
    </row>
    <row r="227" spans="13:78" x14ac:dyDescent="0.15">
      <c r="M227" s="155"/>
      <c r="N227" s="20" t="s">
        <v>34</v>
      </c>
      <c r="P227" s="153" t="s">
        <v>124</v>
      </c>
      <c r="Q227" s="153" t="s">
        <v>39</v>
      </c>
      <c r="R227" s="20" t="s">
        <v>45</v>
      </c>
      <c r="S227" s="20">
        <v>24</v>
      </c>
      <c r="T227" s="20">
        <v>10</v>
      </c>
      <c r="U227" s="20">
        <v>12</v>
      </c>
      <c r="V227" s="20">
        <v>0</v>
      </c>
      <c r="W227" s="20">
        <v>0</v>
      </c>
      <c r="X227" s="20">
        <v>47</v>
      </c>
      <c r="Z227" s="153"/>
      <c r="AX227" s="20" t="str">
        <f t="shared" si="10"/>
        <v>Orkney IslandsUnknown</v>
      </c>
      <c r="AY227" s="20" t="s">
        <v>10</v>
      </c>
      <c r="AZ227" s="20" t="s">
        <v>107</v>
      </c>
      <c r="BA227" s="20">
        <v>0</v>
      </c>
      <c r="BB227" s="20">
        <v>0</v>
      </c>
      <c r="BC227" s="20">
        <v>0</v>
      </c>
      <c r="BD227" s="20">
        <v>0</v>
      </c>
      <c r="BE227" s="20">
        <v>0</v>
      </c>
      <c r="BF227" s="155">
        <v>0</v>
      </c>
      <c r="BP227" s="153"/>
      <c r="BZ227" s="153"/>
    </row>
    <row r="228" spans="13:78" x14ac:dyDescent="0.15">
      <c r="M228" s="155"/>
      <c r="P228" s="153" t="s">
        <v>125</v>
      </c>
      <c r="Q228" s="153" t="s">
        <v>39</v>
      </c>
      <c r="R228" s="20" t="s">
        <v>46</v>
      </c>
      <c r="S228" s="20">
        <v>197</v>
      </c>
      <c r="T228" s="20">
        <v>58</v>
      </c>
      <c r="U228" s="20">
        <v>207</v>
      </c>
      <c r="V228" s="20">
        <v>72</v>
      </c>
      <c r="W228" s="20">
        <v>0</v>
      </c>
      <c r="X228" s="20">
        <v>534</v>
      </c>
      <c r="Z228" s="153"/>
      <c r="AX228" s="20" t="str">
        <f t="shared" si="10"/>
        <v>Orkney Islands2</v>
      </c>
      <c r="AY228" s="20" t="s">
        <v>10</v>
      </c>
      <c r="AZ228" s="20">
        <v>2</v>
      </c>
      <c r="BA228" s="20">
        <v>12</v>
      </c>
      <c r="BB228" s="20">
        <v>0</v>
      </c>
      <c r="BC228" s="20">
        <v>0</v>
      </c>
      <c r="BD228" s="20">
        <v>0</v>
      </c>
      <c r="BE228" s="20">
        <v>0</v>
      </c>
      <c r="BF228" s="155">
        <v>12</v>
      </c>
      <c r="BP228" s="153"/>
      <c r="BZ228" s="153"/>
    </row>
    <row r="229" spans="13:78" x14ac:dyDescent="0.15">
      <c r="M229" s="155"/>
      <c r="P229" s="153" t="s">
        <v>126</v>
      </c>
      <c r="Q229" s="153" t="s">
        <v>39</v>
      </c>
      <c r="R229" s="20" t="s">
        <v>47</v>
      </c>
      <c r="S229" s="20">
        <v>16</v>
      </c>
      <c r="T229" s="20">
        <v>11</v>
      </c>
      <c r="U229" s="20">
        <v>24</v>
      </c>
      <c r="V229" s="20">
        <v>0</v>
      </c>
      <c r="W229" s="20">
        <v>0</v>
      </c>
      <c r="X229" s="20">
        <v>55</v>
      </c>
      <c r="Z229" s="153"/>
      <c r="AX229" s="20" t="str">
        <f t="shared" si="10"/>
        <v>Orkney Islands3</v>
      </c>
      <c r="AY229" s="20" t="s">
        <v>10</v>
      </c>
      <c r="AZ229" s="20">
        <v>3</v>
      </c>
      <c r="BA229" s="20">
        <v>38</v>
      </c>
      <c r="BB229" s="20">
        <v>0</v>
      </c>
      <c r="BC229" s="20">
        <v>0</v>
      </c>
      <c r="BD229" s="20">
        <v>0</v>
      </c>
      <c r="BE229" s="20">
        <v>0</v>
      </c>
      <c r="BF229" s="155">
        <v>43</v>
      </c>
      <c r="BP229" s="153"/>
      <c r="BZ229" s="153"/>
    </row>
    <row r="230" spans="13:78" x14ac:dyDescent="0.15">
      <c r="M230" s="155"/>
      <c r="P230" s="153" t="s">
        <v>127</v>
      </c>
      <c r="Q230" s="153" t="s">
        <v>39</v>
      </c>
      <c r="R230" s="20" t="s">
        <v>48</v>
      </c>
      <c r="S230" s="20">
        <v>175</v>
      </c>
      <c r="T230" s="20">
        <v>36</v>
      </c>
      <c r="U230" s="20">
        <v>72</v>
      </c>
      <c r="V230" s="20">
        <v>78</v>
      </c>
      <c r="W230" s="20">
        <v>0</v>
      </c>
      <c r="X230" s="20">
        <v>361</v>
      </c>
      <c r="Z230" s="153"/>
      <c r="AX230" s="20" t="str">
        <f t="shared" si="10"/>
        <v>Orkney Islands4</v>
      </c>
      <c r="AY230" s="20" t="s">
        <v>10</v>
      </c>
      <c r="AZ230" s="20">
        <v>4</v>
      </c>
      <c r="BA230" s="20">
        <v>33</v>
      </c>
      <c r="BB230" s="20">
        <v>0</v>
      </c>
      <c r="BC230" s="20">
        <v>0</v>
      </c>
      <c r="BD230" s="20">
        <v>0</v>
      </c>
      <c r="BE230" s="20">
        <v>0</v>
      </c>
      <c r="BF230" s="155">
        <v>38</v>
      </c>
      <c r="BP230" s="153"/>
      <c r="BZ230" s="153"/>
    </row>
    <row r="231" spans="13:78" x14ac:dyDescent="0.15">
      <c r="M231" s="155"/>
      <c r="P231" s="153" t="s">
        <v>128</v>
      </c>
      <c r="Q231" s="153" t="s">
        <v>39</v>
      </c>
      <c r="R231" s="20" t="s">
        <v>49</v>
      </c>
      <c r="S231" s="20">
        <v>15</v>
      </c>
      <c r="T231" s="20">
        <v>10</v>
      </c>
      <c r="U231" s="20">
        <v>0</v>
      </c>
      <c r="V231" s="20">
        <v>5</v>
      </c>
      <c r="W231" s="20">
        <v>0</v>
      </c>
      <c r="X231" s="20">
        <v>31</v>
      </c>
      <c r="Z231" s="153"/>
      <c r="AX231" s="20" t="str">
        <f t="shared" si="10"/>
        <v>Orkney Islands5</v>
      </c>
      <c r="AY231" s="20" t="s">
        <v>10</v>
      </c>
      <c r="AZ231" s="20">
        <v>5</v>
      </c>
      <c r="BA231" s="20">
        <v>7</v>
      </c>
      <c r="BB231" s="20">
        <v>0</v>
      </c>
      <c r="BC231" s="20">
        <v>0</v>
      </c>
      <c r="BD231" s="20">
        <v>0</v>
      </c>
      <c r="BE231" s="20">
        <v>0</v>
      </c>
      <c r="BF231" s="155">
        <v>9</v>
      </c>
      <c r="BP231" s="153"/>
      <c r="BZ231" s="153"/>
    </row>
    <row r="232" spans="13:78" x14ac:dyDescent="0.15">
      <c r="M232" s="155"/>
      <c r="P232" s="153" t="s">
        <v>129</v>
      </c>
      <c r="Q232" s="153" t="s">
        <v>39</v>
      </c>
      <c r="R232" s="20" t="s">
        <v>50</v>
      </c>
      <c r="S232" s="20">
        <v>111</v>
      </c>
      <c r="T232" s="20">
        <v>11</v>
      </c>
      <c r="U232" s="20">
        <v>31</v>
      </c>
      <c r="V232" s="20">
        <v>11</v>
      </c>
      <c r="W232" s="20">
        <v>0</v>
      </c>
      <c r="X232" s="20">
        <v>164</v>
      </c>
      <c r="Z232" s="153"/>
      <c r="AX232" s="20" t="str">
        <f t="shared" si="10"/>
        <v>Orkney IslandsAll</v>
      </c>
      <c r="AY232" s="20" t="s">
        <v>10</v>
      </c>
      <c r="AZ232" s="20" t="s">
        <v>34</v>
      </c>
      <c r="BA232" s="20">
        <v>90</v>
      </c>
      <c r="BB232" s="20">
        <v>9</v>
      </c>
      <c r="BC232" s="20">
        <v>0</v>
      </c>
      <c r="BD232" s="20">
        <v>0</v>
      </c>
      <c r="BE232" s="20">
        <v>0</v>
      </c>
      <c r="BF232" s="155">
        <v>103</v>
      </c>
      <c r="BP232" s="153"/>
      <c r="BZ232" s="153"/>
    </row>
    <row r="233" spans="13:78" x14ac:dyDescent="0.15">
      <c r="M233" s="155"/>
      <c r="P233" s="153" t="s">
        <v>130</v>
      </c>
      <c r="Q233" s="153" t="s">
        <v>39</v>
      </c>
      <c r="R233" s="20" t="s">
        <v>51</v>
      </c>
      <c r="S233" s="20">
        <v>391</v>
      </c>
      <c r="T233" s="20">
        <v>63</v>
      </c>
      <c r="U233" s="20">
        <v>278</v>
      </c>
      <c r="V233" s="20">
        <v>61</v>
      </c>
      <c r="W233" s="20">
        <v>0</v>
      </c>
      <c r="X233" s="20">
        <v>793</v>
      </c>
      <c r="Z233" s="153"/>
      <c r="AX233" s="20" t="str">
        <f t="shared" si="10"/>
        <v>Perth &amp; KinrossUnknown</v>
      </c>
      <c r="AY233" s="20" t="s">
        <v>9</v>
      </c>
      <c r="AZ233" s="20" t="s">
        <v>107</v>
      </c>
      <c r="BA233" s="20">
        <v>0</v>
      </c>
      <c r="BB233" s="20">
        <v>0</v>
      </c>
      <c r="BC233" s="20">
        <v>9</v>
      </c>
      <c r="BD233" s="20">
        <v>0</v>
      </c>
      <c r="BE233" s="20">
        <v>0</v>
      </c>
      <c r="BF233" s="155">
        <v>9</v>
      </c>
      <c r="BP233" s="153"/>
      <c r="BZ233" s="153"/>
    </row>
    <row r="234" spans="13:78" x14ac:dyDescent="0.15">
      <c r="M234" s="155"/>
      <c r="P234" s="153" t="s">
        <v>131</v>
      </c>
      <c r="Q234" s="153" t="s">
        <v>40</v>
      </c>
      <c r="R234" s="20" t="s">
        <v>42</v>
      </c>
      <c r="S234" s="20">
        <v>1057</v>
      </c>
      <c r="T234" s="20">
        <v>740</v>
      </c>
      <c r="U234" s="20">
        <v>2986</v>
      </c>
      <c r="V234" s="20">
        <v>493</v>
      </c>
      <c r="W234" s="20">
        <v>0</v>
      </c>
      <c r="X234" s="20">
        <v>5276</v>
      </c>
      <c r="Z234" s="153"/>
      <c r="AX234" s="20" t="str">
        <f t="shared" si="10"/>
        <v>Perth &amp; Kinross1</v>
      </c>
      <c r="AY234" s="20" t="s">
        <v>9</v>
      </c>
      <c r="AZ234" s="20">
        <v>1</v>
      </c>
      <c r="BA234" s="20">
        <v>0</v>
      </c>
      <c r="BB234" s="20">
        <v>17</v>
      </c>
      <c r="BC234" s="20">
        <v>281</v>
      </c>
      <c r="BD234" s="20">
        <v>23</v>
      </c>
      <c r="BE234" s="20">
        <v>0</v>
      </c>
      <c r="BF234" s="155">
        <v>324</v>
      </c>
      <c r="BP234" s="153"/>
      <c r="BZ234" s="153"/>
    </row>
    <row r="235" spans="13:78" x14ac:dyDescent="0.15">
      <c r="M235" s="155"/>
      <c r="P235" s="153" t="s">
        <v>132</v>
      </c>
      <c r="Q235" s="153" t="s">
        <v>40</v>
      </c>
      <c r="R235" s="20" t="s">
        <v>43</v>
      </c>
      <c r="S235" s="20">
        <v>109</v>
      </c>
      <c r="T235" s="20">
        <v>610</v>
      </c>
      <c r="U235" s="20">
        <v>438</v>
      </c>
      <c r="V235" s="20">
        <v>6</v>
      </c>
      <c r="W235" s="20">
        <v>0</v>
      </c>
      <c r="X235" s="20">
        <v>1163</v>
      </c>
      <c r="Z235" s="153"/>
      <c r="AX235" s="20" t="str">
        <f t="shared" si="10"/>
        <v>Perth &amp; Kinross2</v>
      </c>
      <c r="AY235" s="20" t="s">
        <v>9</v>
      </c>
      <c r="AZ235" s="20">
        <v>2</v>
      </c>
      <c r="BA235" s="20">
        <v>0</v>
      </c>
      <c r="BB235" s="20">
        <v>38</v>
      </c>
      <c r="BC235" s="20">
        <v>598</v>
      </c>
      <c r="BD235" s="20">
        <v>49</v>
      </c>
      <c r="BE235" s="20">
        <v>0</v>
      </c>
      <c r="BF235" s="155">
        <v>689</v>
      </c>
      <c r="BP235" s="153"/>
      <c r="BZ235" s="153"/>
    </row>
    <row r="236" spans="13:78" x14ac:dyDescent="0.15">
      <c r="M236" s="155"/>
      <c r="P236" s="153" t="s">
        <v>133</v>
      </c>
      <c r="Q236" s="153" t="s">
        <v>40</v>
      </c>
      <c r="R236" s="20" t="s">
        <v>44</v>
      </c>
      <c r="S236" s="20">
        <v>249</v>
      </c>
      <c r="T236" s="20">
        <v>624</v>
      </c>
      <c r="U236" s="20">
        <v>1020</v>
      </c>
      <c r="V236" s="20">
        <v>176</v>
      </c>
      <c r="W236" s="20">
        <v>0</v>
      </c>
      <c r="X236" s="20">
        <v>2069</v>
      </c>
      <c r="Z236" s="153"/>
      <c r="AX236" s="20" t="str">
        <f t="shared" si="10"/>
        <v>Perth &amp; Kinross3</v>
      </c>
      <c r="AY236" s="20" t="s">
        <v>9</v>
      </c>
      <c r="AZ236" s="20">
        <v>3</v>
      </c>
      <c r="BA236" s="20">
        <v>15</v>
      </c>
      <c r="BB236" s="20">
        <v>47</v>
      </c>
      <c r="BC236" s="20">
        <v>1127</v>
      </c>
      <c r="BD236" s="20">
        <v>112</v>
      </c>
      <c r="BE236" s="20">
        <v>0</v>
      </c>
      <c r="BF236" s="155">
        <v>1301</v>
      </c>
      <c r="BP236" s="153"/>
      <c r="BZ236" s="153"/>
    </row>
    <row r="237" spans="13:78" x14ac:dyDescent="0.15">
      <c r="M237" s="155"/>
      <c r="P237" s="153" t="s">
        <v>134</v>
      </c>
      <c r="Q237" s="153" t="s">
        <v>40</v>
      </c>
      <c r="R237" s="20" t="s">
        <v>45</v>
      </c>
      <c r="S237" s="20">
        <v>210</v>
      </c>
      <c r="T237" s="20">
        <v>638</v>
      </c>
      <c r="U237" s="20">
        <v>1934</v>
      </c>
      <c r="V237" s="20">
        <v>229</v>
      </c>
      <c r="W237" s="20">
        <v>0</v>
      </c>
      <c r="X237" s="20">
        <v>3011</v>
      </c>
      <c r="Z237" s="153"/>
      <c r="AX237" s="20" t="str">
        <f t="shared" si="10"/>
        <v>Perth &amp; Kinross4</v>
      </c>
      <c r="AY237" s="20" t="s">
        <v>9</v>
      </c>
      <c r="AZ237" s="20">
        <v>4</v>
      </c>
      <c r="BA237" s="20">
        <v>32</v>
      </c>
      <c r="BB237" s="20">
        <v>53</v>
      </c>
      <c r="BC237" s="20">
        <v>1316</v>
      </c>
      <c r="BD237" s="20">
        <v>175</v>
      </c>
      <c r="BE237" s="20">
        <v>0</v>
      </c>
      <c r="BF237" s="155">
        <v>1576</v>
      </c>
      <c r="BP237" s="153"/>
      <c r="BZ237" s="153"/>
    </row>
    <row r="238" spans="13:78" x14ac:dyDescent="0.15">
      <c r="M238" s="155"/>
      <c r="P238" s="153" t="s">
        <v>135</v>
      </c>
      <c r="Q238" s="153" t="s">
        <v>40</v>
      </c>
      <c r="R238" s="20" t="s">
        <v>46</v>
      </c>
      <c r="S238" s="20">
        <v>700</v>
      </c>
      <c r="T238" s="20">
        <v>768</v>
      </c>
      <c r="U238" s="20">
        <v>1275</v>
      </c>
      <c r="V238" s="20">
        <v>317</v>
      </c>
      <c r="W238" s="20">
        <v>0</v>
      </c>
      <c r="X238" s="20">
        <v>3060</v>
      </c>
      <c r="Z238" s="153"/>
      <c r="AX238" s="20" t="str">
        <f t="shared" si="10"/>
        <v>Perth &amp; Kinross5</v>
      </c>
      <c r="AY238" s="20" t="s">
        <v>9</v>
      </c>
      <c r="AZ238" s="20">
        <v>5</v>
      </c>
      <c r="BA238" s="20">
        <v>14</v>
      </c>
      <c r="BB238" s="20">
        <v>37</v>
      </c>
      <c r="BC238" s="20">
        <v>742</v>
      </c>
      <c r="BD238" s="20">
        <v>98</v>
      </c>
      <c r="BE238" s="20">
        <v>0</v>
      </c>
      <c r="BF238" s="155">
        <v>891</v>
      </c>
      <c r="BP238" s="153"/>
      <c r="BZ238" s="153"/>
    </row>
    <row r="239" spans="13:78" x14ac:dyDescent="0.15">
      <c r="M239" s="155"/>
      <c r="P239" s="153" t="s">
        <v>136</v>
      </c>
      <c r="Q239" s="153" t="s">
        <v>40</v>
      </c>
      <c r="R239" s="20" t="s">
        <v>47</v>
      </c>
      <c r="S239" s="20">
        <v>111</v>
      </c>
      <c r="T239" s="20">
        <v>262</v>
      </c>
      <c r="U239" s="20">
        <v>2173</v>
      </c>
      <c r="V239" s="20">
        <v>204</v>
      </c>
      <c r="W239" s="20">
        <v>0</v>
      </c>
      <c r="X239" s="20">
        <v>2750</v>
      </c>
      <c r="Z239" s="153"/>
      <c r="AX239" s="20" t="str">
        <f t="shared" si="10"/>
        <v>Perth &amp; KinrossAll</v>
      </c>
      <c r="AY239" s="20" t="s">
        <v>9</v>
      </c>
      <c r="AZ239" s="20" t="s">
        <v>34</v>
      </c>
      <c r="BA239" s="20">
        <v>68</v>
      </c>
      <c r="BB239" s="20">
        <v>192</v>
      </c>
      <c r="BC239" s="20">
        <v>4073</v>
      </c>
      <c r="BD239" s="20">
        <v>457</v>
      </c>
      <c r="BE239" s="20">
        <v>0</v>
      </c>
      <c r="BF239" s="155">
        <v>4790</v>
      </c>
      <c r="BP239" s="153"/>
      <c r="BZ239" s="153"/>
    </row>
    <row r="240" spans="13:78" x14ac:dyDescent="0.15">
      <c r="M240" s="155"/>
      <c r="P240" s="153" t="s">
        <v>137</v>
      </c>
      <c r="Q240" s="153" t="s">
        <v>40</v>
      </c>
      <c r="R240" s="20" t="s">
        <v>48</v>
      </c>
      <c r="S240" s="20">
        <v>493</v>
      </c>
      <c r="T240" s="20">
        <v>147</v>
      </c>
      <c r="U240" s="20">
        <v>765</v>
      </c>
      <c r="V240" s="20">
        <v>287</v>
      </c>
      <c r="W240" s="20">
        <v>0</v>
      </c>
      <c r="X240" s="20">
        <v>1692</v>
      </c>
      <c r="Z240" s="153"/>
      <c r="AX240" s="20" t="str">
        <f t="shared" si="10"/>
        <v>Renfrewshire1</v>
      </c>
      <c r="AY240" s="20" t="s">
        <v>8</v>
      </c>
      <c r="AZ240" s="20">
        <v>1</v>
      </c>
      <c r="BA240" s="20">
        <v>57</v>
      </c>
      <c r="BB240" s="20">
        <v>15</v>
      </c>
      <c r="BC240" s="20">
        <v>197</v>
      </c>
      <c r="BD240" s="20">
        <v>7</v>
      </c>
      <c r="BE240" s="20">
        <v>0</v>
      </c>
      <c r="BF240" s="155">
        <v>276</v>
      </c>
      <c r="BP240" s="153"/>
      <c r="BZ240" s="153"/>
    </row>
    <row r="241" spans="13:78" x14ac:dyDescent="0.15">
      <c r="M241" s="155"/>
      <c r="P241" s="153" t="s">
        <v>138</v>
      </c>
      <c r="Q241" s="153" t="s">
        <v>40</v>
      </c>
      <c r="R241" s="20" t="s">
        <v>49</v>
      </c>
      <c r="S241" s="20">
        <v>88</v>
      </c>
      <c r="T241" s="20">
        <v>509</v>
      </c>
      <c r="U241" s="20">
        <v>198</v>
      </c>
      <c r="V241" s="20">
        <v>32</v>
      </c>
      <c r="W241" s="20">
        <v>0</v>
      </c>
      <c r="X241" s="20">
        <v>827</v>
      </c>
      <c r="Z241" s="153"/>
      <c r="AX241" s="20" t="str">
        <f t="shared" si="10"/>
        <v>Renfrewshire2</v>
      </c>
      <c r="AY241" s="20" t="s">
        <v>8</v>
      </c>
      <c r="AZ241" s="20">
        <v>2</v>
      </c>
      <c r="BA241" s="20">
        <v>30</v>
      </c>
      <c r="BB241" s="20">
        <v>11</v>
      </c>
      <c r="BC241" s="20">
        <v>139</v>
      </c>
      <c r="BD241" s="20">
        <v>11</v>
      </c>
      <c r="BE241" s="20">
        <v>0</v>
      </c>
      <c r="BF241" s="155">
        <v>191</v>
      </c>
      <c r="BP241" s="153"/>
      <c r="BZ241" s="153"/>
    </row>
    <row r="242" spans="13:78" x14ac:dyDescent="0.15">
      <c r="M242" s="155"/>
      <c r="P242" s="153" t="s">
        <v>139</v>
      </c>
      <c r="Q242" s="153" t="s">
        <v>40</v>
      </c>
      <c r="R242" s="20" t="s">
        <v>50</v>
      </c>
      <c r="S242" s="20">
        <v>314</v>
      </c>
      <c r="T242" s="20">
        <v>531</v>
      </c>
      <c r="U242" s="20">
        <v>1509</v>
      </c>
      <c r="V242" s="20">
        <v>189</v>
      </c>
      <c r="W242" s="20">
        <v>0</v>
      </c>
      <c r="X242" s="20">
        <v>2543</v>
      </c>
      <c r="Z242" s="153"/>
      <c r="AX242" s="20" t="str">
        <f t="shared" si="10"/>
        <v>Renfrewshire3</v>
      </c>
      <c r="AY242" s="20" t="s">
        <v>8</v>
      </c>
      <c r="AZ242" s="20">
        <v>3</v>
      </c>
      <c r="BA242" s="20">
        <v>32</v>
      </c>
      <c r="BB242" s="20">
        <v>7</v>
      </c>
      <c r="BC242" s="20">
        <v>96</v>
      </c>
      <c r="BD242" s="20">
        <v>5</v>
      </c>
      <c r="BE242" s="20">
        <v>0</v>
      </c>
      <c r="BF242" s="155">
        <v>140</v>
      </c>
      <c r="BP242" s="153"/>
      <c r="BZ242" s="153"/>
    </row>
    <row r="243" spans="13:78" x14ac:dyDescent="0.15">
      <c r="M243" s="155"/>
      <c r="P243" s="153" t="s">
        <v>140</v>
      </c>
      <c r="Q243" s="153" t="s">
        <v>40</v>
      </c>
      <c r="R243" s="20" t="s">
        <v>51</v>
      </c>
      <c r="S243" s="20">
        <v>789</v>
      </c>
      <c r="T243" s="20">
        <v>1394</v>
      </c>
      <c r="U243" s="20">
        <v>6085</v>
      </c>
      <c r="V243" s="20">
        <v>360</v>
      </c>
      <c r="W243" s="20">
        <v>0</v>
      </c>
      <c r="X243" s="20">
        <v>8628</v>
      </c>
      <c r="Z243" s="153"/>
      <c r="AX243" s="20" t="str">
        <f t="shared" si="10"/>
        <v>Renfrewshire4</v>
      </c>
      <c r="AY243" s="20" t="s">
        <v>8</v>
      </c>
      <c r="AZ243" s="20">
        <v>4</v>
      </c>
      <c r="BA243" s="20">
        <v>23</v>
      </c>
      <c r="BB243" s="20">
        <v>5</v>
      </c>
      <c r="BC243" s="20">
        <v>93</v>
      </c>
      <c r="BD243" s="20">
        <v>10</v>
      </c>
      <c r="BE243" s="20">
        <v>0</v>
      </c>
      <c r="BF243" s="155">
        <v>131</v>
      </c>
      <c r="BP243" s="153"/>
      <c r="BZ243" s="153"/>
    </row>
    <row r="244" spans="13:78" x14ac:dyDescent="0.15">
      <c r="M244" s="155"/>
      <c r="P244" s="153" t="s">
        <v>141</v>
      </c>
      <c r="Q244" s="153" t="s">
        <v>41</v>
      </c>
      <c r="R244" s="20" t="s">
        <v>42</v>
      </c>
      <c r="S244" s="20">
        <v>1168</v>
      </c>
      <c r="T244" s="20">
        <v>515</v>
      </c>
      <c r="U244" s="20">
        <v>19744</v>
      </c>
      <c r="V244" s="20">
        <v>1075</v>
      </c>
      <c r="W244" s="20">
        <v>0</v>
      </c>
      <c r="X244" s="20">
        <v>22502</v>
      </c>
      <c r="Z244" s="153"/>
      <c r="AX244" s="20" t="str">
        <f t="shared" si="10"/>
        <v>Renfrewshire5</v>
      </c>
      <c r="AY244" s="20" t="s">
        <v>8</v>
      </c>
      <c r="AZ244" s="20">
        <v>5</v>
      </c>
      <c r="BA244" s="20">
        <v>23</v>
      </c>
      <c r="BB244" s="20">
        <v>0</v>
      </c>
      <c r="BC244" s="20">
        <v>58</v>
      </c>
      <c r="BD244" s="20">
        <v>10</v>
      </c>
      <c r="BE244" s="20">
        <v>0</v>
      </c>
      <c r="BF244" s="155">
        <v>92</v>
      </c>
      <c r="BP244" s="153"/>
      <c r="BZ244" s="153"/>
    </row>
    <row r="245" spans="13:78" x14ac:dyDescent="0.15">
      <c r="M245" s="155"/>
      <c r="P245" s="153" t="s">
        <v>142</v>
      </c>
      <c r="Q245" s="153" t="s">
        <v>41</v>
      </c>
      <c r="R245" s="20" t="s">
        <v>43</v>
      </c>
      <c r="S245" s="20">
        <v>22</v>
      </c>
      <c r="T245" s="20">
        <v>107</v>
      </c>
      <c r="U245" s="20">
        <v>1121</v>
      </c>
      <c r="V245" s="20">
        <v>0</v>
      </c>
      <c r="W245" s="20">
        <v>0</v>
      </c>
      <c r="X245" s="20">
        <v>1251</v>
      </c>
      <c r="Z245" s="153"/>
      <c r="AX245" s="20" t="str">
        <f t="shared" si="10"/>
        <v>RenfrewshireAll</v>
      </c>
      <c r="AY245" s="20" t="s">
        <v>8</v>
      </c>
      <c r="AZ245" s="20" t="s">
        <v>34</v>
      </c>
      <c r="BA245" s="20">
        <v>165</v>
      </c>
      <c r="BB245" s="20">
        <v>39</v>
      </c>
      <c r="BC245" s="20">
        <v>583</v>
      </c>
      <c r="BD245" s="20">
        <v>43</v>
      </c>
      <c r="BE245" s="20">
        <v>0</v>
      </c>
      <c r="BF245" s="155">
        <v>830</v>
      </c>
      <c r="BP245" s="153"/>
      <c r="BZ245" s="153"/>
    </row>
    <row r="246" spans="13:78" x14ac:dyDescent="0.15">
      <c r="M246" s="155"/>
      <c r="P246" s="153" t="s">
        <v>143</v>
      </c>
      <c r="Q246" s="153" t="s">
        <v>41</v>
      </c>
      <c r="R246" s="20" t="s">
        <v>44</v>
      </c>
      <c r="S246" s="20">
        <v>105</v>
      </c>
      <c r="T246" s="20">
        <v>239</v>
      </c>
      <c r="U246" s="20">
        <v>1880</v>
      </c>
      <c r="V246" s="20">
        <v>93</v>
      </c>
      <c r="W246" s="20">
        <v>0</v>
      </c>
      <c r="X246" s="20">
        <v>2317</v>
      </c>
      <c r="Z246" s="153"/>
      <c r="AX246" s="20" t="str">
        <f t="shared" si="10"/>
        <v>Scottish BordersUnknown</v>
      </c>
      <c r="AY246" s="20" t="s">
        <v>7</v>
      </c>
      <c r="AZ246" s="20" t="s">
        <v>107</v>
      </c>
      <c r="BA246" s="20">
        <v>0</v>
      </c>
      <c r="BB246" s="20">
        <v>0</v>
      </c>
      <c r="BC246" s="20">
        <v>13</v>
      </c>
      <c r="BD246" s="20">
        <v>0</v>
      </c>
      <c r="BE246" s="20">
        <v>0</v>
      </c>
      <c r="BF246" s="155">
        <v>19</v>
      </c>
      <c r="BP246" s="153"/>
      <c r="BZ246" s="153"/>
    </row>
    <row r="247" spans="13:78" x14ac:dyDescent="0.15">
      <c r="M247" s="155"/>
      <c r="P247" s="153" t="s">
        <v>144</v>
      </c>
      <c r="Q247" s="153" t="s">
        <v>41</v>
      </c>
      <c r="R247" s="20" t="s">
        <v>45</v>
      </c>
      <c r="S247" s="20">
        <v>126</v>
      </c>
      <c r="T247" s="20">
        <v>165</v>
      </c>
      <c r="U247" s="20">
        <v>2066</v>
      </c>
      <c r="V247" s="20">
        <v>192</v>
      </c>
      <c r="W247" s="20">
        <v>0</v>
      </c>
      <c r="X247" s="20">
        <v>2549</v>
      </c>
      <c r="AX247" s="20" t="str">
        <f t="shared" si="10"/>
        <v>Scottish Borders1</v>
      </c>
      <c r="AY247" s="20" t="s">
        <v>7</v>
      </c>
      <c r="AZ247" s="20">
        <v>1</v>
      </c>
      <c r="BA247" s="20">
        <v>12</v>
      </c>
      <c r="BB247" s="20">
        <v>0</v>
      </c>
      <c r="BC247" s="20">
        <v>87</v>
      </c>
      <c r="BD247" s="20">
        <v>7</v>
      </c>
      <c r="BE247" s="20">
        <v>0</v>
      </c>
      <c r="BF247" s="155">
        <v>107</v>
      </c>
      <c r="BP247" s="153"/>
      <c r="BZ247" s="153"/>
    </row>
    <row r="248" spans="13:78" x14ac:dyDescent="0.15">
      <c r="M248" s="155"/>
      <c r="P248" s="153" t="s">
        <v>145</v>
      </c>
      <c r="Q248" s="153" t="s">
        <v>41</v>
      </c>
      <c r="R248" s="20" t="s">
        <v>46</v>
      </c>
      <c r="S248" s="20">
        <v>358</v>
      </c>
      <c r="T248" s="20">
        <v>177</v>
      </c>
      <c r="U248" s="20">
        <v>2139</v>
      </c>
      <c r="V248" s="20">
        <v>293</v>
      </c>
      <c r="W248" s="20">
        <v>0</v>
      </c>
      <c r="X248" s="20">
        <v>2967</v>
      </c>
      <c r="AX248" s="20" t="str">
        <f t="shared" si="10"/>
        <v>Scottish Borders2</v>
      </c>
      <c r="AY248" s="20" t="s">
        <v>7</v>
      </c>
      <c r="AZ248" s="20">
        <v>2</v>
      </c>
      <c r="BA248" s="20">
        <v>26</v>
      </c>
      <c r="BB248" s="20">
        <v>0</v>
      </c>
      <c r="BC248" s="20">
        <v>251</v>
      </c>
      <c r="BD248" s="20">
        <v>16</v>
      </c>
      <c r="BE248" s="20">
        <v>0</v>
      </c>
      <c r="BF248" s="155">
        <v>294</v>
      </c>
      <c r="BP248" s="153"/>
      <c r="BZ248" s="153"/>
    </row>
    <row r="249" spans="13:78" x14ac:dyDescent="0.15">
      <c r="M249" s="155"/>
      <c r="P249" s="153" t="s">
        <v>146</v>
      </c>
      <c r="Q249" s="153" t="s">
        <v>41</v>
      </c>
      <c r="R249" s="20" t="s">
        <v>47</v>
      </c>
      <c r="S249" s="20">
        <v>76</v>
      </c>
      <c r="T249" s="20">
        <v>90</v>
      </c>
      <c r="U249" s="20">
        <v>12341</v>
      </c>
      <c r="V249" s="20">
        <v>545</v>
      </c>
      <c r="W249" s="20">
        <v>0</v>
      </c>
      <c r="X249" s="20">
        <v>13052</v>
      </c>
      <c r="AX249" s="20" t="str">
        <f t="shared" si="10"/>
        <v>Scottish Borders3</v>
      </c>
      <c r="AY249" s="20" t="s">
        <v>7</v>
      </c>
      <c r="AZ249" s="20">
        <v>3</v>
      </c>
      <c r="BA249" s="20">
        <v>81</v>
      </c>
      <c r="BB249" s="20">
        <v>0</v>
      </c>
      <c r="BC249" s="20">
        <v>509</v>
      </c>
      <c r="BD249" s="20">
        <v>52</v>
      </c>
      <c r="BE249" s="20">
        <v>0</v>
      </c>
      <c r="BF249" s="155">
        <v>644</v>
      </c>
      <c r="BP249" s="153"/>
      <c r="BZ249" s="153"/>
    </row>
    <row r="250" spans="13:78" x14ac:dyDescent="0.15">
      <c r="P250" s="153" t="s">
        <v>147</v>
      </c>
      <c r="Q250" s="153" t="s">
        <v>41</v>
      </c>
      <c r="R250" s="20" t="s">
        <v>48</v>
      </c>
      <c r="S250" s="20">
        <v>298</v>
      </c>
      <c r="T250" s="20">
        <v>168</v>
      </c>
      <c r="U250" s="20">
        <v>2762</v>
      </c>
      <c r="V250" s="20">
        <v>362</v>
      </c>
      <c r="W250" s="20">
        <v>0</v>
      </c>
      <c r="X250" s="20">
        <v>3590</v>
      </c>
      <c r="AX250" s="20" t="str">
        <f t="shared" si="10"/>
        <v>Scottish Borders4</v>
      </c>
      <c r="AY250" s="20" t="s">
        <v>7</v>
      </c>
      <c r="AZ250" s="20">
        <v>4</v>
      </c>
      <c r="BA250" s="20">
        <v>91</v>
      </c>
      <c r="BB250" s="20">
        <v>0</v>
      </c>
      <c r="BC250" s="20">
        <v>410</v>
      </c>
      <c r="BD250" s="20">
        <v>46</v>
      </c>
      <c r="BE250" s="20">
        <v>0</v>
      </c>
      <c r="BF250" s="155">
        <v>547</v>
      </c>
      <c r="BP250" s="153"/>
      <c r="BZ250" s="153"/>
    </row>
    <row r="251" spans="13:78" x14ac:dyDescent="0.15">
      <c r="P251" s="153" t="s">
        <v>148</v>
      </c>
      <c r="Q251" s="153" t="s">
        <v>41</v>
      </c>
      <c r="R251" s="20" t="s">
        <v>49</v>
      </c>
      <c r="S251" s="20">
        <v>24</v>
      </c>
      <c r="T251" s="20">
        <v>118</v>
      </c>
      <c r="U251" s="20">
        <v>1911</v>
      </c>
      <c r="V251" s="20">
        <v>76</v>
      </c>
      <c r="W251" s="20">
        <v>0</v>
      </c>
      <c r="X251" s="20">
        <v>2129</v>
      </c>
      <c r="AX251" s="20" t="str">
        <f t="shared" si="10"/>
        <v>Scottish Borders5</v>
      </c>
      <c r="AY251" s="20" t="s">
        <v>7</v>
      </c>
      <c r="AZ251" s="20">
        <v>5</v>
      </c>
      <c r="BA251" s="20">
        <v>21</v>
      </c>
      <c r="BB251" s="20">
        <v>0</v>
      </c>
      <c r="BC251" s="20">
        <v>115</v>
      </c>
      <c r="BD251" s="20">
        <v>10</v>
      </c>
      <c r="BE251" s="20">
        <v>0</v>
      </c>
      <c r="BF251" s="155">
        <v>146</v>
      </c>
      <c r="BP251" s="153"/>
      <c r="BZ251" s="153"/>
    </row>
    <row r="252" spans="13:78" x14ac:dyDescent="0.15">
      <c r="P252" s="153" t="s">
        <v>149</v>
      </c>
      <c r="Q252" s="153" t="s">
        <v>41</v>
      </c>
      <c r="R252" s="20" t="s">
        <v>50</v>
      </c>
      <c r="S252" s="20">
        <v>181</v>
      </c>
      <c r="T252" s="20">
        <v>463</v>
      </c>
      <c r="U252" s="20">
        <v>5558</v>
      </c>
      <c r="V252" s="20">
        <v>202</v>
      </c>
      <c r="W252" s="20">
        <v>0</v>
      </c>
      <c r="X252" s="20">
        <v>6404</v>
      </c>
      <c r="AX252" s="20" t="str">
        <f t="shared" si="10"/>
        <v>Scottish BordersAll</v>
      </c>
      <c r="AY252" s="20" t="s">
        <v>7</v>
      </c>
      <c r="AZ252" s="20" t="s">
        <v>34</v>
      </c>
      <c r="BA252" s="20">
        <v>235</v>
      </c>
      <c r="BB252" s="20">
        <v>0</v>
      </c>
      <c r="BC252" s="20">
        <v>1385</v>
      </c>
      <c r="BD252" s="20">
        <v>133</v>
      </c>
      <c r="BE252" s="20">
        <v>0</v>
      </c>
      <c r="BF252" s="155">
        <v>1757</v>
      </c>
      <c r="BP252" s="153"/>
      <c r="BZ252" s="153"/>
    </row>
    <row r="253" spans="13:78" x14ac:dyDescent="0.15">
      <c r="P253" s="153" t="s">
        <v>150</v>
      </c>
      <c r="Q253" s="153" t="s">
        <v>41</v>
      </c>
      <c r="R253" s="20" t="s">
        <v>51</v>
      </c>
      <c r="S253" s="20">
        <v>496</v>
      </c>
      <c r="T253" s="20">
        <v>509</v>
      </c>
      <c r="U253" s="20">
        <v>14711</v>
      </c>
      <c r="V253" s="20">
        <v>467</v>
      </c>
      <c r="W253" s="20">
        <v>0</v>
      </c>
      <c r="X253" s="20">
        <v>16183</v>
      </c>
      <c r="AX253" s="20" t="str">
        <f t="shared" si="10"/>
        <v>South AyrshireUnknown</v>
      </c>
      <c r="AY253" s="20" t="s">
        <v>5</v>
      </c>
      <c r="AZ253" s="20" t="s">
        <v>107</v>
      </c>
      <c r="BA253" s="20">
        <v>0</v>
      </c>
      <c r="BB253" s="20">
        <v>0</v>
      </c>
      <c r="BC253" s="20">
        <v>9</v>
      </c>
      <c r="BD253" s="20">
        <v>0</v>
      </c>
      <c r="BE253" s="20">
        <v>0</v>
      </c>
      <c r="BF253" s="155">
        <v>9</v>
      </c>
      <c r="BP253" s="153"/>
      <c r="BZ253" s="153"/>
    </row>
    <row r="254" spans="13:78" x14ac:dyDescent="0.15">
      <c r="P254" s="153" t="s">
        <v>151</v>
      </c>
      <c r="Q254" s="153" t="s">
        <v>34</v>
      </c>
      <c r="R254" s="20" t="s">
        <v>42</v>
      </c>
      <c r="S254" s="20">
        <v>2397</v>
      </c>
      <c r="T254" s="20">
        <v>1280</v>
      </c>
      <c r="U254" s="20">
        <v>22790</v>
      </c>
      <c r="V254" s="20">
        <v>1593</v>
      </c>
      <c r="W254" s="20">
        <v>0</v>
      </c>
      <c r="X254" s="20">
        <v>28060</v>
      </c>
      <c r="AX254" s="20" t="str">
        <f t="shared" si="10"/>
        <v>South Ayrshire1</v>
      </c>
      <c r="AY254" s="20" t="s">
        <v>5</v>
      </c>
      <c r="AZ254" s="20">
        <v>1</v>
      </c>
      <c r="BA254" s="20">
        <v>19</v>
      </c>
      <c r="BB254" s="20">
        <v>6</v>
      </c>
      <c r="BC254" s="20">
        <v>690</v>
      </c>
      <c r="BD254" s="20">
        <v>0</v>
      </c>
      <c r="BE254" s="20">
        <v>0</v>
      </c>
      <c r="BF254" s="155">
        <v>717</v>
      </c>
      <c r="BP254" s="153"/>
      <c r="BZ254" s="153"/>
    </row>
    <row r="255" spans="13:78" x14ac:dyDescent="0.15">
      <c r="P255" s="153" t="s">
        <v>152</v>
      </c>
      <c r="Q255" s="153" t="s">
        <v>34</v>
      </c>
      <c r="R255" s="20" t="s">
        <v>43</v>
      </c>
      <c r="S255" s="20">
        <v>162</v>
      </c>
      <c r="T255" s="20">
        <v>739</v>
      </c>
      <c r="U255" s="20">
        <v>1559</v>
      </c>
      <c r="V255" s="20">
        <v>12</v>
      </c>
      <c r="W255" s="20">
        <v>0</v>
      </c>
      <c r="X255" s="20">
        <v>2472</v>
      </c>
      <c r="AX255" s="20" t="str">
        <f t="shared" si="10"/>
        <v>South Ayrshire2</v>
      </c>
      <c r="AY255" s="20" t="s">
        <v>5</v>
      </c>
      <c r="AZ255" s="20">
        <v>2</v>
      </c>
      <c r="BA255" s="20">
        <v>24</v>
      </c>
      <c r="BB255" s="20">
        <v>10</v>
      </c>
      <c r="BC255" s="20">
        <v>990</v>
      </c>
      <c r="BD255" s="20">
        <v>5</v>
      </c>
      <c r="BE255" s="20">
        <v>0</v>
      </c>
      <c r="BF255" s="155">
        <v>1029</v>
      </c>
      <c r="BP255" s="153"/>
      <c r="BZ255" s="153"/>
    </row>
    <row r="256" spans="13:78" x14ac:dyDescent="0.15">
      <c r="P256" s="153" t="s">
        <v>153</v>
      </c>
      <c r="Q256" s="153" t="s">
        <v>34</v>
      </c>
      <c r="R256" s="20" t="s">
        <v>44</v>
      </c>
      <c r="S256" s="20">
        <v>374</v>
      </c>
      <c r="T256" s="20">
        <v>876</v>
      </c>
      <c r="U256" s="20">
        <v>2911</v>
      </c>
      <c r="V256" s="20">
        <v>272</v>
      </c>
      <c r="W256" s="20">
        <v>0</v>
      </c>
      <c r="X256" s="20">
        <v>4433</v>
      </c>
      <c r="AX256" s="20" t="str">
        <f t="shared" si="10"/>
        <v>South Ayrshire3</v>
      </c>
      <c r="AY256" s="20" t="s">
        <v>5</v>
      </c>
      <c r="AZ256" s="20">
        <v>3</v>
      </c>
      <c r="BA256" s="20">
        <v>26</v>
      </c>
      <c r="BB256" s="20">
        <v>7</v>
      </c>
      <c r="BC256" s="20">
        <v>662</v>
      </c>
      <c r="BD256" s="20">
        <v>0</v>
      </c>
      <c r="BE256" s="20">
        <v>0</v>
      </c>
      <c r="BF256" s="155">
        <v>698</v>
      </c>
      <c r="BP256" s="153"/>
      <c r="BZ256" s="153"/>
    </row>
    <row r="257" spans="8:78" x14ac:dyDescent="0.15">
      <c r="P257" s="153" t="s">
        <v>154</v>
      </c>
      <c r="Q257" s="153" t="s">
        <v>34</v>
      </c>
      <c r="R257" s="20" t="s">
        <v>45</v>
      </c>
      <c r="S257" s="20">
        <v>360</v>
      </c>
      <c r="T257" s="20">
        <v>813</v>
      </c>
      <c r="U257" s="20">
        <v>4012</v>
      </c>
      <c r="V257" s="20">
        <v>422</v>
      </c>
      <c r="W257" s="20">
        <v>0</v>
      </c>
      <c r="X257" s="20">
        <v>5607</v>
      </c>
      <c r="AX257" s="20" t="str">
        <f t="shared" si="10"/>
        <v>South Ayrshire4</v>
      </c>
      <c r="AY257" s="20" t="s">
        <v>5</v>
      </c>
      <c r="AZ257" s="20">
        <v>4</v>
      </c>
      <c r="BA257" s="20">
        <v>15</v>
      </c>
      <c r="BB257" s="20">
        <v>7</v>
      </c>
      <c r="BC257" s="20">
        <v>351</v>
      </c>
      <c r="BD257" s="20">
        <v>0</v>
      </c>
      <c r="BE257" s="20">
        <v>0</v>
      </c>
      <c r="BF257" s="155">
        <v>377</v>
      </c>
      <c r="BP257" s="153"/>
      <c r="BZ257" s="153"/>
    </row>
    <row r="258" spans="8:78" x14ac:dyDescent="0.15">
      <c r="P258" s="153" t="s">
        <v>155</v>
      </c>
      <c r="Q258" s="153" t="s">
        <v>34</v>
      </c>
      <c r="R258" s="20" t="s">
        <v>46</v>
      </c>
      <c r="S258" s="20">
        <v>1255</v>
      </c>
      <c r="T258" s="20">
        <v>1003</v>
      </c>
      <c r="U258" s="20">
        <v>3621</v>
      </c>
      <c r="V258" s="20">
        <v>682</v>
      </c>
      <c r="W258" s="20">
        <v>0</v>
      </c>
      <c r="X258" s="20">
        <v>6561</v>
      </c>
      <c r="AX258" s="20" t="str">
        <f t="shared" si="10"/>
        <v>South Ayrshire5</v>
      </c>
      <c r="AY258" s="20" t="s">
        <v>5</v>
      </c>
      <c r="AZ258" s="20">
        <v>5</v>
      </c>
      <c r="BA258" s="20">
        <v>21</v>
      </c>
      <c r="BB258" s="20">
        <v>0</v>
      </c>
      <c r="BC258" s="20">
        <v>399</v>
      </c>
      <c r="BD258" s="20">
        <v>0</v>
      </c>
      <c r="BE258" s="20">
        <v>0</v>
      </c>
      <c r="BF258" s="155">
        <v>427</v>
      </c>
      <c r="BP258" s="153"/>
      <c r="BZ258" s="153"/>
    </row>
    <row r="259" spans="8:78" x14ac:dyDescent="0.15">
      <c r="P259" s="153" t="s">
        <v>156</v>
      </c>
      <c r="Q259" s="153" t="s">
        <v>34</v>
      </c>
      <c r="R259" s="20" t="s">
        <v>47</v>
      </c>
      <c r="S259" s="20">
        <v>203</v>
      </c>
      <c r="T259" s="20">
        <v>363</v>
      </c>
      <c r="U259" s="20">
        <v>14538</v>
      </c>
      <c r="V259" s="20">
        <v>753</v>
      </c>
      <c r="W259" s="20">
        <v>0</v>
      </c>
      <c r="X259" s="20">
        <v>15857</v>
      </c>
      <c r="AX259" s="20" t="str">
        <f t="shared" si="10"/>
        <v>South AyrshireAll</v>
      </c>
      <c r="AY259" s="20" t="s">
        <v>5</v>
      </c>
      <c r="AZ259" s="20" t="s">
        <v>34</v>
      </c>
      <c r="BA259" s="20">
        <v>105</v>
      </c>
      <c r="BB259" s="20">
        <v>33</v>
      </c>
      <c r="BC259" s="20">
        <v>3101</v>
      </c>
      <c r="BD259" s="20">
        <v>18</v>
      </c>
      <c r="BE259" s="20">
        <v>0</v>
      </c>
      <c r="BF259" s="155">
        <v>3257</v>
      </c>
      <c r="BP259" s="153"/>
      <c r="BZ259" s="153"/>
    </row>
    <row r="260" spans="8:78" x14ac:dyDescent="0.15">
      <c r="P260" s="153" t="s">
        <v>157</v>
      </c>
      <c r="Q260" s="153" t="s">
        <v>34</v>
      </c>
      <c r="R260" s="20" t="s">
        <v>48</v>
      </c>
      <c r="S260" s="20">
        <v>966</v>
      </c>
      <c r="T260" s="20">
        <v>351</v>
      </c>
      <c r="U260" s="20">
        <v>3599</v>
      </c>
      <c r="V260" s="20">
        <v>727</v>
      </c>
      <c r="W260" s="20">
        <v>0</v>
      </c>
      <c r="X260" s="20">
        <v>5643</v>
      </c>
      <c r="AX260" s="20" t="str">
        <f t="shared" si="10"/>
        <v>South LanarkshireUnknown</v>
      </c>
      <c r="AY260" s="20" t="s">
        <v>4</v>
      </c>
      <c r="AZ260" s="20" t="s">
        <v>107</v>
      </c>
      <c r="BA260" s="20">
        <v>0</v>
      </c>
      <c r="BB260" s="20">
        <v>0</v>
      </c>
      <c r="BC260" s="20">
        <v>8</v>
      </c>
      <c r="BD260" s="20">
        <v>0</v>
      </c>
      <c r="BE260" s="20">
        <v>0</v>
      </c>
      <c r="BF260" s="155">
        <v>8</v>
      </c>
      <c r="BP260" s="153"/>
      <c r="BZ260" s="153"/>
    </row>
    <row r="261" spans="8:78" x14ac:dyDescent="0.15">
      <c r="P261" s="153" t="s">
        <v>158</v>
      </c>
      <c r="Q261" s="153" t="s">
        <v>34</v>
      </c>
      <c r="R261" s="20" t="s">
        <v>49</v>
      </c>
      <c r="S261" s="20">
        <v>127</v>
      </c>
      <c r="T261" s="20">
        <v>637</v>
      </c>
      <c r="U261" s="20">
        <v>2110</v>
      </c>
      <c r="V261" s="20">
        <v>113</v>
      </c>
      <c r="W261" s="20">
        <v>0</v>
      </c>
      <c r="X261" s="20">
        <v>2987</v>
      </c>
      <c r="AX261" s="20" t="str">
        <f t="shared" si="10"/>
        <v>South Lanarkshire1</v>
      </c>
      <c r="AY261" s="20" t="s">
        <v>4</v>
      </c>
      <c r="AZ261" s="20">
        <v>1</v>
      </c>
      <c r="BA261" s="20">
        <v>25</v>
      </c>
      <c r="BB261" s="20">
        <v>0</v>
      </c>
      <c r="BC261" s="20">
        <v>1634</v>
      </c>
      <c r="BD261" s="20">
        <v>28</v>
      </c>
      <c r="BE261" s="20">
        <v>0</v>
      </c>
      <c r="BF261" s="155">
        <v>1687</v>
      </c>
      <c r="BP261" s="153"/>
      <c r="BZ261" s="153"/>
    </row>
    <row r="262" spans="8:78" x14ac:dyDescent="0.15">
      <c r="P262" s="153" t="s">
        <v>159</v>
      </c>
      <c r="Q262" s="153" t="s">
        <v>34</v>
      </c>
      <c r="R262" s="20" t="s">
        <v>50</v>
      </c>
      <c r="S262" s="20">
        <v>606</v>
      </c>
      <c r="T262" s="20">
        <v>1005</v>
      </c>
      <c r="U262" s="20">
        <v>7098</v>
      </c>
      <c r="V262" s="20">
        <v>402</v>
      </c>
      <c r="W262" s="20">
        <v>0</v>
      </c>
      <c r="X262" s="20">
        <v>9111</v>
      </c>
      <c r="AX262" s="20" t="str">
        <f t="shared" si="10"/>
        <v>South Lanarkshire2</v>
      </c>
      <c r="AY262" s="20" t="s">
        <v>4</v>
      </c>
      <c r="AZ262" s="20">
        <v>2</v>
      </c>
      <c r="BA262" s="20">
        <v>58</v>
      </c>
      <c r="BB262" s="20">
        <v>0</v>
      </c>
      <c r="BC262" s="20">
        <v>2183</v>
      </c>
      <c r="BD262" s="20">
        <v>44</v>
      </c>
      <c r="BE262" s="20">
        <v>0</v>
      </c>
      <c r="BF262" s="155">
        <v>2287</v>
      </c>
      <c r="BP262" s="153"/>
      <c r="BZ262" s="153"/>
    </row>
    <row r="263" spans="8:78" x14ac:dyDescent="0.15">
      <c r="P263" s="153" t="s">
        <v>160</v>
      </c>
      <c r="Q263" s="153" t="s">
        <v>34</v>
      </c>
      <c r="R263" s="20" t="s">
        <v>51</v>
      </c>
      <c r="S263" s="20">
        <v>1676</v>
      </c>
      <c r="T263" s="20">
        <v>1966</v>
      </c>
      <c r="U263" s="20">
        <v>21074</v>
      </c>
      <c r="V263" s="20">
        <v>888</v>
      </c>
      <c r="W263" s="20">
        <v>0</v>
      </c>
      <c r="X263" s="20">
        <v>25604</v>
      </c>
      <c r="AX263" s="20" t="str">
        <f t="shared" si="10"/>
        <v>South Lanarkshire3</v>
      </c>
      <c r="AY263" s="20" t="s">
        <v>4</v>
      </c>
      <c r="AZ263" s="20">
        <v>3</v>
      </c>
      <c r="BA263" s="20">
        <v>36</v>
      </c>
      <c r="BB263" s="20">
        <v>0</v>
      </c>
      <c r="BC263" s="20">
        <v>1422</v>
      </c>
      <c r="BD263" s="20">
        <v>39</v>
      </c>
      <c r="BE263" s="20">
        <v>0</v>
      </c>
      <c r="BF263" s="155">
        <v>1499</v>
      </c>
      <c r="BP263" s="153"/>
      <c r="BZ263" s="153"/>
    </row>
    <row r="264" spans="8:78" x14ac:dyDescent="0.15">
      <c r="H264" s="153"/>
      <c r="P264" s="153"/>
      <c r="Q264" s="153"/>
      <c r="AX264" s="20" t="str">
        <f t="shared" si="10"/>
        <v>South Lanarkshire4</v>
      </c>
      <c r="AY264" s="20" t="s">
        <v>4</v>
      </c>
      <c r="AZ264" s="20">
        <v>4</v>
      </c>
      <c r="BA264" s="20">
        <v>45</v>
      </c>
      <c r="BB264" s="20">
        <v>0</v>
      </c>
      <c r="BC264" s="20">
        <v>1092</v>
      </c>
      <c r="BD264" s="20">
        <v>31</v>
      </c>
      <c r="BE264" s="20">
        <v>0</v>
      </c>
      <c r="BF264" s="155">
        <v>1169</v>
      </c>
      <c r="BP264" s="153"/>
      <c r="BZ264" s="153"/>
    </row>
    <row r="265" spans="8:78" x14ac:dyDescent="0.15">
      <c r="H265" s="153"/>
      <c r="P265" s="153"/>
      <c r="Q265" s="153"/>
      <c r="AX265" s="20" t="str">
        <f t="shared" si="10"/>
        <v>South Lanarkshire5</v>
      </c>
      <c r="AY265" s="20" t="s">
        <v>4</v>
      </c>
      <c r="AZ265" s="20">
        <v>5</v>
      </c>
      <c r="BA265" s="20">
        <v>34</v>
      </c>
      <c r="BB265" s="20">
        <v>0</v>
      </c>
      <c r="BC265" s="20">
        <v>714</v>
      </c>
      <c r="BD265" s="20">
        <v>19</v>
      </c>
      <c r="BE265" s="20">
        <v>0</v>
      </c>
      <c r="BF265" s="155">
        <v>770</v>
      </c>
      <c r="BP265" s="153"/>
      <c r="BZ265" s="153"/>
    </row>
    <row r="266" spans="8:78" x14ac:dyDescent="0.15">
      <c r="H266" s="153"/>
      <c r="P266" s="153"/>
      <c r="Q266" s="153" t="s">
        <v>117</v>
      </c>
      <c r="AX266" s="20" t="str">
        <f t="shared" si="10"/>
        <v>South LanarkshireAll</v>
      </c>
      <c r="AY266" s="20" t="s">
        <v>4</v>
      </c>
      <c r="AZ266" s="20" t="s">
        <v>34</v>
      </c>
      <c r="BA266" s="20">
        <v>198</v>
      </c>
      <c r="BB266" s="20">
        <v>8</v>
      </c>
      <c r="BC266" s="20">
        <v>7053</v>
      </c>
      <c r="BD266" s="20">
        <v>161</v>
      </c>
      <c r="BE266" s="20">
        <v>0</v>
      </c>
      <c r="BF266" s="155">
        <v>7420</v>
      </c>
      <c r="BP266" s="153"/>
      <c r="BZ266" s="153"/>
    </row>
    <row r="267" spans="8:78" x14ac:dyDescent="0.15">
      <c r="H267" s="153"/>
      <c r="P267" s="153"/>
      <c r="Q267" s="153"/>
      <c r="AX267" s="20" t="str">
        <f t="shared" si="10"/>
        <v>StirlingUnknown</v>
      </c>
      <c r="AY267" s="20" t="s">
        <v>3</v>
      </c>
      <c r="AZ267" s="20" t="s">
        <v>107</v>
      </c>
      <c r="BA267" s="20">
        <v>0</v>
      </c>
      <c r="BB267" s="20">
        <v>0</v>
      </c>
      <c r="BC267" s="20">
        <v>7</v>
      </c>
      <c r="BD267" s="20">
        <v>0</v>
      </c>
      <c r="BE267" s="20">
        <v>0</v>
      </c>
      <c r="BF267" s="155">
        <v>7</v>
      </c>
      <c r="BP267" s="153"/>
      <c r="BZ267" s="153"/>
    </row>
    <row r="268" spans="8:78" x14ac:dyDescent="0.15">
      <c r="H268" s="153"/>
      <c r="P268" s="153"/>
      <c r="Q268" s="153"/>
      <c r="S268" s="20" t="s">
        <v>103</v>
      </c>
      <c r="T268" s="20" t="s">
        <v>104</v>
      </c>
      <c r="U268" s="20" t="s">
        <v>105</v>
      </c>
      <c r="V268" s="20" t="s">
        <v>106</v>
      </c>
      <c r="W268" s="20" t="s">
        <v>107</v>
      </c>
      <c r="X268" s="20" t="s">
        <v>34</v>
      </c>
      <c r="AX268" s="20" t="str">
        <f t="shared" si="10"/>
        <v>Stirling1</v>
      </c>
      <c r="AY268" s="20" t="s">
        <v>3</v>
      </c>
      <c r="AZ268" s="20">
        <v>1</v>
      </c>
      <c r="BA268" s="20">
        <v>0</v>
      </c>
      <c r="BB268" s="20">
        <v>0</v>
      </c>
      <c r="BC268" s="20">
        <v>225</v>
      </c>
      <c r="BD268" s="20">
        <v>0</v>
      </c>
      <c r="BE268" s="20">
        <v>0</v>
      </c>
      <c r="BF268" s="155">
        <v>232</v>
      </c>
      <c r="BP268" s="153"/>
      <c r="BZ268" s="153"/>
    </row>
    <row r="269" spans="8:78" x14ac:dyDescent="0.15">
      <c r="H269" s="153"/>
      <c r="P269" s="153" t="str">
        <f>CONCATENATE(Q269,R269)</f>
        <v>DementiaPersonal Assistant</v>
      </c>
      <c r="Q269" s="155" t="s">
        <v>60</v>
      </c>
      <c r="R269" s="20" t="s">
        <v>68</v>
      </c>
      <c r="S269" s="20">
        <v>110</v>
      </c>
      <c r="T269" s="20">
        <v>13</v>
      </c>
      <c r="U269" s="20">
        <v>0</v>
      </c>
      <c r="V269" s="20">
        <v>76</v>
      </c>
      <c r="W269" s="20">
        <v>0</v>
      </c>
      <c r="X269" s="20">
        <v>203</v>
      </c>
      <c r="Z269" s="155" t="s">
        <v>60</v>
      </c>
      <c r="AB269" s="20" t="s">
        <v>68</v>
      </c>
      <c r="AX269" s="20" t="str">
        <f t="shared" si="10"/>
        <v>Stirling2</v>
      </c>
      <c r="AY269" s="20" t="s">
        <v>3</v>
      </c>
      <c r="AZ269" s="20">
        <v>2</v>
      </c>
      <c r="BA269" s="20">
        <v>0</v>
      </c>
      <c r="BB269" s="20">
        <v>9</v>
      </c>
      <c r="BC269" s="20">
        <v>294</v>
      </c>
      <c r="BD269" s="20">
        <v>5</v>
      </c>
      <c r="BE269" s="20">
        <v>0</v>
      </c>
      <c r="BF269" s="155">
        <v>311</v>
      </c>
      <c r="BP269" s="153"/>
      <c r="BZ269" s="153"/>
    </row>
    <row r="270" spans="8:78" x14ac:dyDescent="0.15">
      <c r="H270" s="153"/>
      <c r="P270" s="153" t="str">
        <f t="shared" ref="P270:P321" si="11">CONCATENATE(Q270,R270)</f>
        <v>DementiaLocal Authority</v>
      </c>
      <c r="Q270" s="155" t="s">
        <v>60</v>
      </c>
      <c r="R270" s="20" t="s">
        <v>33</v>
      </c>
      <c r="S270" s="20">
        <v>37</v>
      </c>
      <c r="T270" s="20">
        <v>19</v>
      </c>
      <c r="U270" s="20">
        <v>3603</v>
      </c>
      <c r="V270" s="20">
        <v>266</v>
      </c>
      <c r="W270" s="20">
        <v>0</v>
      </c>
      <c r="X270" s="20">
        <v>3925</v>
      </c>
      <c r="Z270" s="155" t="s">
        <v>61</v>
      </c>
      <c r="AB270" s="20" t="s">
        <v>33</v>
      </c>
      <c r="AX270" s="20" t="str">
        <f t="shared" si="10"/>
        <v>Stirling3</v>
      </c>
      <c r="AY270" s="20" t="s">
        <v>3</v>
      </c>
      <c r="AZ270" s="20">
        <v>3</v>
      </c>
      <c r="BA270" s="20">
        <v>0</v>
      </c>
      <c r="BB270" s="20">
        <v>0</v>
      </c>
      <c r="BC270" s="20">
        <v>251</v>
      </c>
      <c r="BD270" s="20">
        <v>0</v>
      </c>
      <c r="BE270" s="20">
        <v>0</v>
      </c>
      <c r="BF270" s="155">
        <v>260</v>
      </c>
      <c r="BP270" s="153"/>
      <c r="BZ270" s="153"/>
    </row>
    <row r="271" spans="8:78" x14ac:dyDescent="0.15">
      <c r="H271" s="153"/>
      <c r="P271" s="153" t="str">
        <f t="shared" si="11"/>
        <v>DementiaPrivate</v>
      </c>
      <c r="Q271" s="155" t="s">
        <v>60</v>
      </c>
      <c r="R271" s="20" t="s">
        <v>63</v>
      </c>
      <c r="S271" s="20">
        <v>76</v>
      </c>
      <c r="T271" s="20">
        <v>137</v>
      </c>
      <c r="U271" s="20">
        <v>1676</v>
      </c>
      <c r="V271" s="20">
        <v>243</v>
      </c>
      <c r="W271" s="20">
        <v>0</v>
      </c>
      <c r="X271" s="20">
        <v>2132</v>
      </c>
      <c r="Z271" s="155" t="s">
        <v>69</v>
      </c>
      <c r="AB271" s="20" t="s">
        <v>63</v>
      </c>
      <c r="AX271" s="20" t="str">
        <f t="shared" si="10"/>
        <v>Stirling4</v>
      </c>
      <c r="AY271" s="20" t="s">
        <v>3</v>
      </c>
      <c r="AZ271" s="20">
        <v>4</v>
      </c>
      <c r="BA271" s="20">
        <v>12</v>
      </c>
      <c r="BB271" s="20">
        <v>12</v>
      </c>
      <c r="BC271" s="20">
        <v>393</v>
      </c>
      <c r="BD271" s="20">
        <v>8</v>
      </c>
      <c r="BE271" s="20">
        <v>0</v>
      </c>
      <c r="BF271" s="155">
        <v>425</v>
      </c>
      <c r="BP271" s="153"/>
      <c r="BZ271" s="153"/>
    </row>
    <row r="272" spans="8:78" x14ac:dyDescent="0.15">
      <c r="H272" s="153"/>
      <c r="P272" s="153" t="str">
        <f t="shared" si="11"/>
        <v>DementiaVoluntary</v>
      </c>
      <c r="Q272" s="155" t="s">
        <v>60</v>
      </c>
      <c r="R272" s="20" t="s">
        <v>64</v>
      </c>
      <c r="S272" s="20">
        <v>11</v>
      </c>
      <c r="T272" s="20">
        <v>7</v>
      </c>
      <c r="U272" s="20">
        <v>365</v>
      </c>
      <c r="V272" s="20">
        <v>47</v>
      </c>
      <c r="W272" s="20">
        <v>0</v>
      </c>
      <c r="X272" s="20">
        <v>430</v>
      </c>
      <c r="Z272" s="155" t="s">
        <v>67</v>
      </c>
      <c r="AB272" s="20" t="s">
        <v>64</v>
      </c>
      <c r="AU272" s="153"/>
      <c r="AX272" s="20" t="str">
        <f t="shared" ref="AX272:AX287" si="12">CONCATENATE(AY272,AZ272)</f>
        <v>Stirling5</v>
      </c>
      <c r="AY272" s="20" t="s">
        <v>3</v>
      </c>
      <c r="AZ272" s="20">
        <v>5</v>
      </c>
      <c r="BA272" s="20">
        <v>7</v>
      </c>
      <c r="BB272" s="20">
        <v>9</v>
      </c>
      <c r="BC272" s="20">
        <v>341</v>
      </c>
      <c r="BD272" s="20">
        <v>5</v>
      </c>
      <c r="BE272" s="20">
        <v>0</v>
      </c>
      <c r="BF272" s="155">
        <v>362</v>
      </c>
      <c r="BP272" s="153"/>
      <c r="BZ272" s="153"/>
    </row>
    <row r="273" spans="8:78" x14ac:dyDescent="0.15">
      <c r="H273" s="153"/>
      <c r="P273" s="153" t="str">
        <f t="shared" si="11"/>
        <v>DementiaOther</v>
      </c>
      <c r="Q273" s="155" t="s">
        <v>60</v>
      </c>
      <c r="R273" s="20" t="s">
        <v>50</v>
      </c>
      <c r="S273" s="20">
        <v>9</v>
      </c>
      <c r="T273" s="20">
        <v>42</v>
      </c>
      <c r="U273" s="20">
        <v>59</v>
      </c>
      <c r="V273" s="20">
        <v>8</v>
      </c>
      <c r="W273" s="20">
        <v>0</v>
      </c>
      <c r="X273" s="20">
        <v>118</v>
      </c>
      <c r="Z273" s="155" t="s">
        <v>62</v>
      </c>
      <c r="AB273" s="20" t="s">
        <v>50</v>
      </c>
      <c r="AU273" s="153"/>
      <c r="AX273" s="20" t="str">
        <f t="shared" si="12"/>
        <v>StirlingAll</v>
      </c>
      <c r="AY273" s="20" t="s">
        <v>3</v>
      </c>
      <c r="AZ273" s="20" t="s">
        <v>34</v>
      </c>
      <c r="BA273" s="20">
        <v>28</v>
      </c>
      <c r="BB273" s="20">
        <v>34</v>
      </c>
      <c r="BC273" s="20">
        <v>1511</v>
      </c>
      <c r="BD273" s="20">
        <v>24</v>
      </c>
      <c r="BE273" s="20">
        <v>0</v>
      </c>
      <c r="BF273" s="155">
        <v>1597</v>
      </c>
      <c r="BP273" s="153"/>
      <c r="BZ273" s="153"/>
    </row>
    <row r="274" spans="8:78" x14ac:dyDescent="0.15">
      <c r="H274" s="153"/>
      <c r="P274" s="153" t="str">
        <f t="shared" si="11"/>
        <v>DementiaNot Known</v>
      </c>
      <c r="Q274" s="155" t="s">
        <v>60</v>
      </c>
      <c r="R274" s="20" t="s">
        <v>51</v>
      </c>
      <c r="S274" s="20">
        <v>81</v>
      </c>
      <c r="T274" s="20">
        <v>43</v>
      </c>
      <c r="U274" s="20">
        <v>704</v>
      </c>
      <c r="V274" s="20">
        <v>47</v>
      </c>
      <c r="W274" s="20">
        <v>0</v>
      </c>
      <c r="X274" s="20">
        <v>875</v>
      </c>
      <c r="Z274" s="155" t="s">
        <v>113</v>
      </c>
      <c r="AB274" s="20" t="s">
        <v>51</v>
      </c>
      <c r="AU274" s="153"/>
      <c r="AX274" s="20" t="str">
        <f t="shared" si="12"/>
        <v>West Lothian</v>
      </c>
      <c r="AY274" s="20" t="s">
        <v>1</v>
      </c>
      <c r="BA274" s="20">
        <v>0</v>
      </c>
      <c r="BB274" s="20">
        <v>0</v>
      </c>
      <c r="BC274" s="20">
        <v>0</v>
      </c>
      <c r="BD274" s="20">
        <v>0</v>
      </c>
      <c r="BE274" s="20">
        <v>0</v>
      </c>
      <c r="BF274" s="155">
        <v>0</v>
      </c>
      <c r="BP274" s="153"/>
      <c r="BZ274" s="153"/>
    </row>
    <row r="275" spans="8:78" x14ac:dyDescent="0.15">
      <c r="H275" s="153"/>
      <c r="P275" s="153" t="str">
        <f t="shared" si="11"/>
        <v>Mental HealthPersonal Assistant</v>
      </c>
      <c r="Q275" s="155" t="s">
        <v>61</v>
      </c>
      <c r="R275" s="20" t="s">
        <v>68</v>
      </c>
      <c r="S275" s="20">
        <v>70</v>
      </c>
      <c r="T275" s="20">
        <v>6</v>
      </c>
      <c r="U275" s="20">
        <v>62</v>
      </c>
      <c r="V275" s="20">
        <v>27</v>
      </c>
      <c r="W275" s="20">
        <v>0</v>
      </c>
      <c r="X275" s="20">
        <v>165</v>
      </c>
      <c r="Z275" s="155" t="s">
        <v>50</v>
      </c>
      <c r="AU275" s="153"/>
      <c r="AX275" s="20" t="str">
        <f t="shared" si="12"/>
        <v>West Lothian1</v>
      </c>
      <c r="AY275" s="20" t="s">
        <v>1</v>
      </c>
      <c r="AZ275" s="20">
        <v>1</v>
      </c>
      <c r="BA275" s="20">
        <v>32</v>
      </c>
      <c r="BB275" s="20">
        <v>149</v>
      </c>
      <c r="BC275" s="20">
        <v>249</v>
      </c>
      <c r="BD275" s="20">
        <v>94</v>
      </c>
      <c r="BE275" s="20">
        <v>0</v>
      </c>
      <c r="BF275" s="155">
        <v>524</v>
      </c>
      <c r="BP275" s="153"/>
      <c r="BZ275" s="153"/>
    </row>
    <row r="276" spans="8:78" x14ac:dyDescent="0.15">
      <c r="H276" s="153"/>
      <c r="P276" s="153" t="str">
        <f t="shared" si="11"/>
        <v>Mental HealthLocal Authority</v>
      </c>
      <c r="Q276" s="155" t="s">
        <v>61</v>
      </c>
      <c r="R276" s="20" t="s">
        <v>33</v>
      </c>
      <c r="S276" s="20">
        <v>29</v>
      </c>
      <c r="T276" s="20">
        <v>45</v>
      </c>
      <c r="U276" s="20">
        <v>1985</v>
      </c>
      <c r="V276" s="20">
        <v>122</v>
      </c>
      <c r="W276" s="20">
        <v>0</v>
      </c>
      <c r="X276" s="20">
        <v>2181</v>
      </c>
      <c r="Z276" s="155" t="s">
        <v>51</v>
      </c>
      <c r="AU276" s="153"/>
      <c r="AX276" s="20" t="str">
        <f t="shared" si="12"/>
        <v>West Lothian2</v>
      </c>
      <c r="AY276" s="20" t="s">
        <v>1</v>
      </c>
      <c r="AZ276" s="20">
        <v>2</v>
      </c>
      <c r="BA276" s="20">
        <v>36</v>
      </c>
      <c r="BB276" s="20">
        <v>229</v>
      </c>
      <c r="BC276" s="20">
        <v>442</v>
      </c>
      <c r="BD276" s="20">
        <v>143</v>
      </c>
      <c r="BE276" s="20">
        <v>0</v>
      </c>
      <c r="BF276" s="155">
        <v>850</v>
      </c>
      <c r="BP276" s="153"/>
      <c r="BZ276" s="153"/>
    </row>
    <row r="277" spans="8:78" x14ac:dyDescent="0.15">
      <c r="H277" s="153"/>
      <c r="P277" s="153" t="str">
        <f t="shared" si="11"/>
        <v>Mental HealthPrivate</v>
      </c>
      <c r="Q277" s="155" t="s">
        <v>61</v>
      </c>
      <c r="R277" s="20" t="s">
        <v>63</v>
      </c>
      <c r="S277" s="20">
        <v>41</v>
      </c>
      <c r="T277" s="20">
        <v>411</v>
      </c>
      <c r="U277" s="20">
        <v>525</v>
      </c>
      <c r="V277" s="20">
        <v>116</v>
      </c>
      <c r="W277" s="20">
        <v>0</v>
      </c>
      <c r="X277" s="20">
        <v>1093</v>
      </c>
      <c r="Z277" s="155" t="s">
        <v>34</v>
      </c>
      <c r="AU277" s="153"/>
      <c r="AX277" s="20" t="str">
        <f t="shared" si="12"/>
        <v>West Lothian3</v>
      </c>
      <c r="AY277" s="20" t="s">
        <v>1</v>
      </c>
      <c r="AZ277" s="20">
        <v>3</v>
      </c>
      <c r="BA277" s="20">
        <v>34</v>
      </c>
      <c r="BB277" s="20">
        <v>123</v>
      </c>
      <c r="BC277" s="20">
        <v>290</v>
      </c>
      <c r="BD277" s="20">
        <v>80</v>
      </c>
      <c r="BE277" s="20">
        <v>0</v>
      </c>
      <c r="BF277" s="155">
        <v>527</v>
      </c>
      <c r="BP277" s="153"/>
      <c r="BZ277" s="153"/>
    </row>
    <row r="278" spans="8:78" x14ac:dyDescent="0.15">
      <c r="H278" s="153"/>
      <c r="P278" s="153" t="str">
        <f t="shared" si="11"/>
        <v>Mental HealthVoluntary</v>
      </c>
      <c r="Q278" s="155" t="s">
        <v>61</v>
      </c>
      <c r="R278" s="20" t="s">
        <v>64</v>
      </c>
      <c r="S278" s="20">
        <v>15</v>
      </c>
      <c r="T278" s="20">
        <v>26</v>
      </c>
      <c r="U278" s="20">
        <v>254</v>
      </c>
      <c r="V278" s="20">
        <v>23</v>
      </c>
      <c r="W278" s="20">
        <v>0</v>
      </c>
      <c r="X278" s="20">
        <v>318</v>
      </c>
      <c r="AU278" s="153"/>
      <c r="AX278" s="20" t="str">
        <f t="shared" si="12"/>
        <v>West Lothian4</v>
      </c>
      <c r="AY278" s="20" t="s">
        <v>1</v>
      </c>
      <c r="AZ278" s="20">
        <v>4</v>
      </c>
      <c r="BA278" s="20">
        <v>28</v>
      </c>
      <c r="BB278" s="20">
        <v>70</v>
      </c>
      <c r="BC278" s="20">
        <v>137</v>
      </c>
      <c r="BD278" s="20">
        <v>46</v>
      </c>
      <c r="BE278" s="20">
        <v>0</v>
      </c>
      <c r="BF278" s="155">
        <v>281</v>
      </c>
      <c r="BP278" s="153"/>
      <c r="BZ278" s="153"/>
    </row>
    <row r="279" spans="8:78" x14ac:dyDescent="0.15">
      <c r="H279" s="153"/>
      <c r="P279" s="153" t="str">
        <f t="shared" si="11"/>
        <v>Mental HealthOther</v>
      </c>
      <c r="Q279" s="155" t="s">
        <v>61</v>
      </c>
      <c r="R279" s="20" t="s">
        <v>50</v>
      </c>
      <c r="S279" s="20">
        <v>0</v>
      </c>
      <c r="T279" s="20">
        <v>12</v>
      </c>
      <c r="U279" s="20">
        <v>69</v>
      </c>
      <c r="V279" s="20">
        <v>0</v>
      </c>
      <c r="W279" s="20">
        <v>0</v>
      </c>
      <c r="X279" s="20">
        <v>87</v>
      </c>
      <c r="AU279" s="153"/>
      <c r="AX279" s="20" t="str">
        <f t="shared" si="12"/>
        <v>West Lothian5</v>
      </c>
      <c r="AY279" s="20" t="s">
        <v>1</v>
      </c>
      <c r="AZ279" s="20">
        <v>5</v>
      </c>
      <c r="BA279" s="20">
        <v>21</v>
      </c>
      <c r="BB279" s="20">
        <v>76</v>
      </c>
      <c r="BC279" s="20">
        <v>122</v>
      </c>
      <c r="BD279" s="20">
        <v>54</v>
      </c>
      <c r="BE279" s="20">
        <v>0</v>
      </c>
      <c r="BF279" s="155">
        <v>273</v>
      </c>
      <c r="BP279" s="153"/>
      <c r="BZ279" s="153"/>
    </row>
    <row r="280" spans="8:78" x14ac:dyDescent="0.15">
      <c r="H280" s="153"/>
      <c r="P280" s="153" t="str">
        <f t="shared" si="11"/>
        <v>Mental HealthNot Known</v>
      </c>
      <c r="Q280" s="155" t="s">
        <v>61</v>
      </c>
      <c r="R280" s="20" t="s">
        <v>51</v>
      </c>
      <c r="S280" s="20">
        <v>130</v>
      </c>
      <c r="T280" s="20">
        <v>72</v>
      </c>
      <c r="U280" s="20">
        <v>677</v>
      </c>
      <c r="V280" s="20">
        <v>40</v>
      </c>
      <c r="W280" s="20">
        <v>0</v>
      </c>
      <c r="X280" s="20">
        <v>919</v>
      </c>
      <c r="AU280" s="153"/>
      <c r="AX280" s="20" t="str">
        <f t="shared" si="12"/>
        <v>West LothianAll</v>
      </c>
      <c r="AY280" s="20" t="s">
        <v>1</v>
      </c>
      <c r="AZ280" s="20" t="s">
        <v>34</v>
      </c>
      <c r="BA280" s="20">
        <v>151</v>
      </c>
      <c r="BB280" s="20">
        <v>647</v>
      </c>
      <c r="BC280" s="20">
        <v>1242</v>
      </c>
      <c r="BD280" s="20">
        <v>417</v>
      </c>
      <c r="BE280" s="20">
        <v>0</v>
      </c>
      <c r="BF280" s="155">
        <v>2457</v>
      </c>
      <c r="BP280" s="153"/>
      <c r="BZ280" s="153"/>
    </row>
    <row r="281" spans="8:78" x14ac:dyDescent="0.15">
      <c r="H281" s="153"/>
      <c r="P281" s="153" t="str">
        <f t="shared" si="11"/>
        <v>Learning DisabilityPersonal Assistant</v>
      </c>
      <c r="Q281" s="155" t="s">
        <v>69</v>
      </c>
      <c r="R281" s="20" t="s">
        <v>68</v>
      </c>
      <c r="S281" s="20">
        <v>345</v>
      </c>
      <c r="T281" s="20">
        <v>10</v>
      </c>
      <c r="U281" s="20">
        <v>42</v>
      </c>
      <c r="V281" s="20">
        <v>162</v>
      </c>
      <c r="W281" s="20">
        <v>0</v>
      </c>
      <c r="X281" s="20">
        <v>559</v>
      </c>
      <c r="AU281" s="153"/>
      <c r="AX281" s="20" t="str">
        <f t="shared" si="12"/>
        <v>ScotlandUnknown</v>
      </c>
      <c r="AY281" s="20" t="s">
        <v>0</v>
      </c>
      <c r="AZ281" s="20" t="s">
        <v>107</v>
      </c>
      <c r="BA281" s="20">
        <v>51</v>
      </c>
      <c r="BB281" s="20">
        <v>32</v>
      </c>
      <c r="BC281" s="20">
        <v>666</v>
      </c>
      <c r="BD281" s="20">
        <v>39</v>
      </c>
      <c r="BE281" s="20">
        <v>0</v>
      </c>
      <c r="BF281" s="155">
        <v>788</v>
      </c>
      <c r="BP281" s="153"/>
      <c r="BZ281" s="153"/>
    </row>
    <row r="282" spans="8:78" x14ac:dyDescent="0.15">
      <c r="H282" s="153"/>
      <c r="P282" s="153" t="str">
        <f t="shared" si="11"/>
        <v>Learning DisabilityLocal Authority</v>
      </c>
      <c r="Q282" s="155" t="s">
        <v>69</v>
      </c>
      <c r="R282" s="20" t="s">
        <v>33</v>
      </c>
      <c r="S282" s="20">
        <v>146</v>
      </c>
      <c r="T282" s="20">
        <v>125</v>
      </c>
      <c r="U282" s="20">
        <v>2961</v>
      </c>
      <c r="V282" s="20">
        <v>344</v>
      </c>
      <c r="W282" s="20">
        <v>0</v>
      </c>
      <c r="X282" s="20">
        <v>3576</v>
      </c>
      <c r="AU282" s="153"/>
      <c r="AX282" s="20" t="str">
        <f t="shared" si="12"/>
        <v>Scotland1</v>
      </c>
      <c r="AY282" s="20" t="s">
        <v>0</v>
      </c>
      <c r="AZ282" s="20">
        <v>1</v>
      </c>
      <c r="BA282" s="20">
        <v>855</v>
      </c>
      <c r="BB282" s="20">
        <v>1666</v>
      </c>
      <c r="BC282" s="20">
        <v>15241</v>
      </c>
      <c r="BD282" s="20">
        <v>480</v>
      </c>
      <c r="BE282" s="20">
        <v>0</v>
      </c>
      <c r="BF282" s="155">
        <v>18242</v>
      </c>
      <c r="BP282" s="153"/>
      <c r="BZ282" s="153"/>
    </row>
    <row r="283" spans="8:78" x14ac:dyDescent="0.15">
      <c r="H283" s="153"/>
      <c r="P283" s="153" t="str">
        <f t="shared" si="11"/>
        <v>Learning DisabilityPrivate</v>
      </c>
      <c r="Q283" s="155" t="s">
        <v>69</v>
      </c>
      <c r="R283" s="20" t="s">
        <v>63</v>
      </c>
      <c r="S283" s="20">
        <v>162</v>
      </c>
      <c r="T283" s="20">
        <v>633</v>
      </c>
      <c r="U283" s="20">
        <v>1508</v>
      </c>
      <c r="V283" s="20">
        <v>231</v>
      </c>
      <c r="W283" s="20">
        <v>0</v>
      </c>
      <c r="X283" s="20">
        <v>2534</v>
      </c>
      <c r="AU283" s="153"/>
      <c r="AX283" s="20" t="str">
        <f t="shared" si="12"/>
        <v>Scotland2</v>
      </c>
      <c r="AY283" s="20" t="s">
        <v>0</v>
      </c>
      <c r="AZ283" s="20">
        <v>2</v>
      </c>
      <c r="BA283" s="20">
        <v>1049</v>
      </c>
      <c r="BB283" s="20">
        <v>1168</v>
      </c>
      <c r="BC283" s="20">
        <v>16222</v>
      </c>
      <c r="BD283" s="20">
        <v>638</v>
      </c>
      <c r="BE283" s="20">
        <v>0</v>
      </c>
      <c r="BF283" s="155">
        <v>19078</v>
      </c>
      <c r="BP283" s="153"/>
      <c r="BZ283" s="153"/>
    </row>
    <row r="284" spans="8:78" x14ac:dyDescent="0.15">
      <c r="H284" s="153"/>
      <c r="P284" s="153" t="str">
        <f t="shared" si="11"/>
        <v>Learning DisabilityVoluntary</v>
      </c>
      <c r="Q284" s="155" t="s">
        <v>69</v>
      </c>
      <c r="R284" s="20" t="s">
        <v>64</v>
      </c>
      <c r="S284" s="20">
        <v>85</v>
      </c>
      <c r="T284" s="20">
        <v>169</v>
      </c>
      <c r="U284" s="20">
        <v>803</v>
      </c>
      <c r="V284" s="20">
        <v>198</v>
      </c>
      <c r="W284" s="20">
        <v>0</v>
      </c>
      <c r="X284" s="20">
        <v>1255</v>
      </c>
      <c r="AU284" s="153"/>
      <c r="AX284" s="20" t="str">
        <f t="shared" si="12"/>
        <v>Scotland3</v>
      </c>
      <c r="AY284" s="20" t="s">
        <v>0</v>
      </c>
      <c r="AZ284" s="20">
        <v>3</v>
      </c>
      <c r="BA284" s="20">
        <v>1401</v>
      </c>
      <c r="BB284" s="20">
        <v>774</v>
      </c>
      <c r="BC284" s="20">
        <v>15793</v>
      </c>
      <c r="BD284" s="20">
        <v>805</v>
      </c>
      <c r="BE284" s="20">
        <v>0</v>
      </c>
      <c r="BF284" s="155">
        <v>18773</v>
      </c>
      <c r="BP284" s="153"/>
      <c r="BZ284" s="153"/>
    </row>
    <row r="285" spans="8:78" x14ac:dyDescent="0.15">
      <c r="H285" s="153"/>
      <c r="P285" s="153" t="str">
        <f t="shared" si="11"/>
        <v>Learning DisabilityOther</v>
      </c>
      <c r="Q285" s="155" t="s">
        <v>69</v>
      </c>
      <c r="R285" s="20" t="s">
        <v>50</v>
      </c>
      <c r="S285" s="20">
        <v>31</v>
      </c>
      <c r="T285" s="20">
        <v>35</v>
      </c>
      <c r="U285" s="20">
        <v>72</v>
      </c>
      <c r="V285" s="20">
        <v>28</v>
      </c>
      <c r="W285" s="20">
        <v>0</v>
      </c>
      <c r="X285" s="20">
        <v>166</v>
      </c>
      <c r="AU285" s="153"/>
      <c r="AX285" s="20" t="str">
        <f t="shared" si="12"/>
        <v>Scotland4</v>
      </c>
      <c r="AY285" s="20" t="s">
        <v>0</v>
      </c>
      <c r="AZ285" s="20">
        <v>4</v>
      </c>
      <c r="BA285" s="20">
        <v>1280</v>
      </c>
      <c r="BB285" s="20">
        <v>563</v>
      </c>
      <c r="BC285" s="20">
        <v>12695</v>
      </c>
      <c r="BD285" s="20">
        <v>810</v>
      </c>
      <c r="BE285" s="20">
        <v>0</v>
      </c>
      <c r="BF285" s="155">
        <v>15348</v>
      </c>
      <c r="BP285" s="153"/>
      <c r="BZ285" s="153"/>
    </row>
    <row r="286" spans="8:78" x14ac:dyDescent="0.15">
      <c r="H286" s="153"/>
      <c r="P286" s="153" t="str">
        <f t="shared" si="11"/>
        <v>Learning DisabilityNot Known</v>
      </c>
      <c r="Q286" s="155" t="s">
        <v>69</v>
      </c>
      <c r="R286" s="20" t="s">
        <v>51</v>
      </c>
      <c r="S286" s="20">
        <v>613</v>
      </c>
      <c r="T286" s="20">
        <v>238</v>
      </c>
      <c r="U286" s="20">
        <v>1202</v>
      </c>
      <c r="V286" s="20">
        <v>150</v>
      </c>
      <c r="W286" s="20">
        <v>0</v>
      </c>
      <c r="X286" s="20">
        <v>2203</v>
      </c>
      <c r="AU286" s="153"/>
      <c r="AX286" s="20" t="str">
        <f t="shared" si="12"/>
        <v>Scotland5</v>
      </c>
      <c r="AY286" s="20" t="s">
        <v>0</v>
      </c>
      <c r="AZ286" s="20">
        <v>5</v>
      </c>
      <c r="BA286" s="20">
        <v>1369</v>
      </c>
      <c r="BB286" s="20">
        <v>487</v>
      </c>
      <c r="BC286" s="20">
        <v>8797</v>
      </c>
      <c r="BD286" s="20">
        <v>722</v>
      </c>
      <c r="BE286" s="20">
        <v>0</v>
      </c>
      <c r="BF286" s="155">
        <v>11375</v>
      </c>
      <c r="BP286" s="153"/>
      <c r="BZ286" s="153"/>
    </row>
    <row r="287" spans="8:78" x14ac:dyDescent="0.15">
      <c r="H287" s="153"/>
      <c r="P287" s="153" t="str">
        <f t="shared" si="11"/>
        <v>Learning and Physical DisabilityPersonal Assistant</v>
      </c>
      <c r="Q287" s="155" t="s">
        <v>67</v>
      </c>
      <c r="R287" s="20" t="s">
        <v>68</v>
      </c>
      <c r="S287" s="20">
        <v>44</v>
      </c>
      <c r="T287" s="20">
        <v>0</v>
      </c>
      <c r="U287" s="20">
        <v>19</v>
      </c>
      <c r="V287" s="20">
        <v>21</v>
      </c>
      <c r="W287" s="20">
        <v>0</v>
      </c>
      <c r="X287" s="20">
        <v>84</v>
      </c>
      <c r="AU287" s="153"/>
      <c r="AX287" s="20" t="str">
        <f t="shared" si="12"/>
        <v>ScotlandAll</v>
      </c>
      <c r="AY287" s="20" t="s">
        <v>0</v>
      </c>
      <c r="AZ287" s="20" t="s">
        <v>34</v>
      </c>
      <c r="BA287" s="20">
        <v>6005</v>
      </c>
      <c r="BB287" s="20">
        <v>4690</v>
      </c>
      <c r="BC287" s="20">
        <v>69414</v>
      </c>
      <c r="BD287" s="20">
        <v>3494</v>
      </c>
      <c r="BE287" s="20">
        <v>0</v>
      </c>
      <c r="BF287" s="155">
        <v>83604</v>
      </c>
      <c r="BP287" s="153"/>
      <c r="BZ287" s="153"/>
    </row>
    <row r="288" spans="8:78" x14ac:dyDescent="0.15">
      <c r="H288" s="153"/>
      <c r="P288" s="153" t="str">
        <f t="shared" si="11"/>
        <v>Learning and Physical DisabilityLocal Authority</v>
      </c>
      <c r="Q288" s="155" t="s">
        <v>67</v>
      </c>
      <c r="R288" s="20" t="s">
        <v>33</v>
      </c>
      <c r="S288" s="20">
        <v>5</v>
      </c>
      <c r="T288" s="20">
        <v>5</v>
      </c>
      <c r="U288" s="20">
        <v>393</v>
      </c>
      <c r="V288" s="20">
        <v>41</v>
      </c>
      <c r="W288" s="20">
        <v>0</v>
      </c>
      <c r="X288" s="20">
        <v>444</v>
      </c>
      <c r="AU288" s="153"/>
      <c r="BF288" s="153"/>
      <c r="BP288" s="153"/>
      <c r="BZ288" s="153"/>
    </row>
    <row r="289" spans="8:78" x14ac:dyDescent="0.15">
      <c r="H289" s="153"/>
      <c r="P289" s="153" t="str">
        <f t="shared" si="11"/>
        <v>Learning and Physical DisabilityPrivate</v>
      </c>
      <c r="Q289" s="155" t="s">
        <v>67</v>
      </c>
      <c r="R289" s="20" t="s">
        <v>63</v>
      </c>
      <c r="S289" s="20">
        <v>42</v>
      </c>
      <c r="T289" s="20">
        <v>88</v>
      </c>
      <c r="U289" s="20">
        <v>121</v>
      </c>
      <c r="V289" s="20">
        <v>41</v>
      </c>
      <c r="W289" s="20">
        <v>0</v>
      </c>
      <c r="X289" s="20">
        <v>292</v>
      </c>
      <c r="AU289" s="153"/>
      <c r="BP289" s="153"/>
      <c r="BZ289" s="153"/>
    </row>
    <row r="290" spans="8:78" x14ac:dyDescent="0.15">
      <c r="H290" s="153"/>
      <c r="P290" s="153" t="str">
        <f t="shared" si="11"/>
        <v>Learning and Physical DisabilityVoluntary</v>
      </c>
      <c r="Q290" s="155" t="s">
        <v>67</v>
      </c>
      <c r="R290" s="20" t="s">
        <v>64</v>
      </c>
      <c r="S290" s="20">
        <v>0</v>
      </c>
      <c r="T290" s="20">
        <v>0</v>
      </c>
      <c r="U290" s="20">
        <v>23</v>
      </c>
      <c r="V290" s="20">
        <v>5</v>
      </c>
      <c r="W290" s="20">
        <v>0</v>
      </c>
      <c r="X290" s="20">
        <v>29</v>
      </c>
      <c r="AU290" s="153"/>
      <c r="BP290" s="153"/>
      <c r="BZ290" s="153"/>
    </row>
    <row r="291" spans="8:78" x14ac:dyDescent="0.15">
      <c r="H291" s="153"/>
      <c r="P291" s="153" t="str">
        <f t="shared" si="11"/>
        <v>Learning and Physical DisabilityOther</v>
      </c>
      <c r="Q291" s="155" t="s">
        <v>67</v>
      </c>
      <c r="R291" s="20" t="s">
        <v>50</v>
      </c>
      <c r="S291" s="20">
        <v>0</v>
      </c>
      <c r="T291" s="20">
        <v>0</v>
      </c>
      <c r="U291" s="20">
        <v>25</v>
      </c>
      <c r="V291" s="20">
        <v>0</v>
      </c>
      <c r="W291" s="20">
        <v>0</v>
      </c>
      <c r="X291" s="20">
        <v>34</v>
      </c>
      <c r="AU291" s="153"/>
      <c r="BP291" s="153"/>
      <c r="BZ291" s="153"/>
    </row>
    <row r="292" spans="8:78" x14ac:dyDescent="0.15">
      <c r="H292" s="153"/>
      <c r="P292" s="153" t="str">
        <f t="shared" si="11"/>
        <v>Learning and Physical DisabilityNot Known</v>
      </c>
      <c r="Q292" s="155" t="s">
        <v>67</v>
      </c>
      <c r="R292" s="20" t="s">
        <v>51</v>
      </c>
      <c r="S292" s="20">
        <v>7</v>
      </c>
      <c r="T292" s="20">
        <v>0</v>
      </c>
      <c r="U292" s="20">
        <v>64</v>
      </c>
      <c r="V292" s="20">
        <v>5</v>
      </c>
      <c r="W292" s="20">
        <v>0</v>
      </c>
      <c r="X292" s="20">
        <v>77</v>
      </c>
      <c r="AU292" s="153"/>
      <c r="BP292" s="153"/>
      <c r="BZ292" s="153"/>
    </row>
    <row r="293" spans="8:78" x14ac:dyDescent="0.15">
      <c r="H293" s="153"/>
      <c r="P293" s="153" t="str">
        <f t="shared" si="11"/>
        <v>Physical DisabilityPersonal Assistant</v>
      </c>
      <c r="Q293" s="155" t="s">
        <v>62</v>
      </c>
      <c r="R293" s="20" t="s">
        <v>68</v>
      </c>
      <c r="S293" s="20">
        <v>692</v>
      </c>
      <c r="T293" s="20">
        <v>39</v>
      </c>
      <c r="U293" s="20">
        <v>23</v>
      </c>
      <c r="V293" s="20">
        <v>274</v>
      </c>
      <c r="W293" s="20">
        <v>0</v>
      </c>
      <c r="X293" s="20">
        <v>1028</v>
      </c>
      <c r="AU293" s="153"/>
      <c r="BP293" s="153"/>
      <c r="BZ293" s="153"/>
    </row>
    <row r="294" spans="8:78" x14ac:dyDescent="0.15">
      <c r="H294" s="153"/>
      <c r="P294" s="153" t="str">
        <f t="shared" si="11"/>
        <v>Physical DisabilityLocal Authority</v>
      </c>
      <c r="Q294" s="155" t="s">
        <v>62</v>
      </c>
      <c r="R294" s="20" t="s">
        <v>33</v>
      </c>
      <c r="S294" s="20">
        <v>253</v>
      </c>
      <c r="T294" s="20">
        <v>115</v>
      </c>
      <c r="U294" s="20">
        <v>12094</v>
      </c>
      <c r="V294" s="20">
        <v>696</v>
      </c>
      <c r="W294" s="20">
        <v>0</v>
      </c>
      <c r="X294" s="20">
        <v>13158</v>
      </c>
      <c r="AU294" s="153"/>
      <c r="BP294" s="153"/>
      <c r="BZ294" s="153"/>
    </row>
    <row r="295" spans="8:78" x14ac:dyDescent="0.15">
      <c r="H295" s="153"/>
      <c r="P295" s="153" t="str">
        <f t="shared" si="11"/>
        <v>Physical DisabilityPrivate</v>
      </c>
      <c r="Q295" s="155" t="s">
        <v>62</v>
      </c>
      <c r="R295" s="20" t="s">
        <v>63</v>
      </c>
      <c r="S295" s="20">
        <v>484</v>
      </c>
      <c r="T295" s="20">
        <v>920</v>
      </c>
      <c r="U295" s="20">
        <v>3532</v>
      </c>
      <c r="V295" s="20">
        <v>575</v>
      </c>
      <c r="W295" s="20">
        <v>0</v>
      </c>
      <c r="X295" s="20">
        <v>5511</v>
      </c>
      <c r="AU295" s="153"/>
      <c r="BP295" s="153"/>
      <c r="BZ295" s="153"/>
    </row>
    <row r="296" spans="8:78" x14ac:dyDescent="0.15">
      <c r="H296" s="153"/>
      <c r="P296" s="153" t="str">
        <f t="shared" si="11"/>
        <v>Physical DisabilityVoluntary</v>
      </c>
      <c r="Q296" s="155" t="s">
        <v>62</v>
      </c>
      <c r="R296" s="20" t="s">
        <v>64</v>
      </c>
      <c r="S296" s="20">
        <v>111</v>
      </c>
      <c r="T296" s="20">
        <v>91</v>
      </c>
      <c r="U296" s="20">
        <v>742</v>
      </c>
      <c r="V296" s="20">
        <v>150</v>
      </c>
      <c r="W296" s="20">
        <v>0</v>
      </c>
      <c r="X296" s="20">
        <v>1094</v>
      </c>
      <c r="AU296" s="153"/>
      <c r="BP296" s="153"/>
      <c r="BZ296" s="153"/>
    </row>
    <row r="297" spans="8:78" x14ac:dyDescent="0.15">
      <c r="H297" s="153"/>
      <c r="P297" s="153" t="str">
        <f t="shared" si="11"/>
        <v>Physical DisabilityOther</v>
      </c>
      <c r="Q297" s="155" t="s">
        <v>62</v>
      </c>
      <c r="R297" s="20" t="s">
        <v>50</v>
      </c>
      <c r="S297" s="20">
        <v>31</v>
      </c>
      <c r="T297" s="20">
        <v>15</v>
      </c>
      <c r="U297" s="20">
        <v>663</v>
      </c>
      <c r="V297" s="20">
        <v>38</v>
      </c>
      <c r="W297" s="20">
        <v>0</v>
      </c>
      <c r="X297" s="20">
        <v>747</v>
      </c>
      <c r="AU297" s="153"/>
      <c r="BP297" s="153"/>
      <c r="BZ297" s="153"/>
    </row>
    <row r="298" spans="8:78" x14ac:dyDescent="0.15">
      <c r="H298" s="153"/>
      <c r="P298" s="153" t="str">
        <f t="shared" si="11"/>
        <v>Physical DisabilityNot Known</v>
      </c>
      <c r="Q298" s="155" t="s">
        <v>62</v>
      </c>
      <c r="R298" s="20" t="s">
        <v>51</v>
      </c>
      <c r="S298" s="20">
        <v>714</v>
      </c>
      <c r="T298" s="20">
        <v>152</v>
      </c>
      <c r="U298" s="20">
        <v>1442</v>
      </c>
      <c r="V298" s="20">
        <v>177</v>
      </c>
      <c r="W298" s="20">
        <v>0</v>
      </c>
      <c r="X298" s="20">
        <v>2485</v>
      </c>
      <c r="AU298" s="153"/>
      <c r="BP298" s="153"/>
      <c r="BZ298" s="153"/>
    </row>
    <row r="299" spans="8:78" x14ac:dyDescent="0.15">
      <c r="H299" s="153"/>
      <c r="P299" s="153" t="str">
        <f t="shared" si="11"/>
        <v>Frail older peoplePersonal Assistant</v>
      </c>
      <c r="Q299" s="155" t="s">
        <v>113</v>
      </c>
      <c r="R299" s="20" t="s">
        <v>68</v>
      </c>
      <c r="S299" s="20">
        <v>251</v>
      </c>
      <c r="T299" s="20">
        <v>9</v>
      </c>
      <c r="U299" s="20">
        <v>11</v>
      </c>
      <c r="V299" s="20">
        <v>83</v>
      </c>
      <c r="W299" s="20">
        <v>0</v>
      </c>
      <c r="X299" s="20">
        <v>354</v>
      </c>
      <c r="AU299" s="153"/>
      <c r="BP299" s="153"/>
      <c r="BZ299" s="153"/>
    </row>
    <row r="300" spans="8:78" x14ac:dyDescent="0.15">
      <c r="H300" s="153"/>
      <c r="P300" s="153" t="str">
        <f t="shared" si="11"/>
        <v>Frail older peopleLocal Authority</v>
      </c>
      <c r="Q300" s="155" t="s">
        <v>113</v>
      </c>
      <c r="R300" s="20" t="s">
        <v>33</v>
      </c>
      <c r="S300" s="20">
        <v>107</v>
      </c>
      <c r="T300" s="20">
        <v>31</v>
      </c>
      <c r="U300" s="20">
        <v>16784</v>
      </c>
      <c r="V300" s="20">
        <v>467</v>
      </c>
      <c r="W300" s="20">
        <v>0</v>
      </c>
      <c r="X300" s="20">
        <v>17389</v>
      </c>
      <c r="AU300" s="153"/>
      <c r="BP300" s="153"/>
      <c r="BZ300" s="153"/>
    </row>
    <row r="301" spans="8:78" x14ac:dyDescent="0.15">
      <c r="H301" s="153"/>
      <c r="P301" s="153" t="str">
        <f t="shared" si="11"/>
        <v>Frail older peoplePrivate</v>
      </c>
      <c r="Q301" s="155" t="s">
        <v>113</v>
      </c>
      <c r="R301" s="20" t="s">
        <v>63</v>
      </c>
      <c r="S301" s="20">
        <v>153</v>
      </c>
      <c r="T301" s="20">
        <v>226</v>
      </c>
      <c r="U301" s="20">
        <v>4624</v>
      </c>
      <c r="V301" s="20">
        <v>329</v>
      </c>
      <c r="W301" s="20">
        <v>0</v>
      </c>
      <c r="X301" s="20">
        <v>5332</v>
      </c>
      <c r="BP301" s="153"/>
      <c r="BZ301" s="153"/>
    </row>
    <row r="302" spans="8:78" x14ac:dyDescent="0.15">
      <c r="H302" s="153"/>
      <c r="P302" s="153" t="str">
        <f t="shared" si="11"/>
        <v>Frail older peopleVoluntary</v>
      </c>
      <c r="Q302" s="155" t="s">
        <v>113</v>
      </c>
      <c r="R302" s="20" t="s">
        <v>64</v>
      </c>
      <c r="S302" s="20">
        <v>30</v>
      </c>
      <c r="T302" s="20">
        <v>0</v>
      </c>
      <c r="U302" s="20">
        <v>694</v>
      </c>
      <c r="V302" s="20">
        <v>59</v>
      </c>
      <c r="W302" s="20">
        <v>0</v>
      </c>
      <c r="X302" s="20">
        <v>785</v>
      </c>
      <c r="BP302" s="153"/>
      <c r="BZ302" s="153"/>
    </row>
    <row r="303" spans="8:78" x14ac:dyDescent="0.15">
      <c r="P303" s="153" t="str">
        <f t="shared" si="11"/>
        <v>Frail older peopleOther</v>
      </c>
      <c r="Q303" s="155" t="s">
        <v>113</v>
      </c>
      <c r="R303" s="20" t="s">
        <v>50</v>
      </c>
      <c r="S303" s="20">
        <v>27</v>
      </c>
      <c r="T303" s="20">
        <v>49</v>
      </c>
      <c r="U303" s="20">
        <v>452</v>
      </c>
      <c r="V303" s="20">
        <v>11</v>
      </c>
      <c r="W303" s="20">
        <v>0</v>
      </c>
      <c r="X303" s="20">
        <v>539</v>
      </c>
      <c r="BP303" s="153"/>
      <c r="BZ303" s="153"/>
    </row>
    <row r="304" spans="8:78" x14ac:dyDescent="0.15">
      <c r="P304" s="153" t="str">
        <f t="shared" si="11"/>
        <v>Frail older peopleNot Known</v>
      </c>
      <c r="Q304" s="155" t="s">
        <v>113</v>
      </c>
      <c r="R304" s="20" t="s">
        <v>51</v>
      </c>
      <c r="S304" s="20">
        <v>702</v>
      </c>
      <c r="T304" s="20">
        <v>206</v>
      </c>
      <c r="U304" s="20">
        <v>4428</v>
      </c>
      <c r="V304" s="20">
        <v>345</v>
      </c>
      <c r="W304" s="20">
        <v>0</v>
      </c>
      <c r="X304" s="20">
        <v>5681</v>
      </c>
      <c r="BP304" s="153"/>
      <c r="BZ304" s="153"/>
    </row>
    <row r="305" spans="16:78" x14ac:dyDescent="0.15">
      <c r="P305" s="153" t="str">
        <f t="shared" si="11"/>
        <v>OtherPersonal Assistant</v>
      </c>
      <c r="Q305" s="155" t="s">
        <v>50</v>
      </c>
      <c r="R305" s="20" t="s">
        <v>68</v>
      </c>
      <c r="S305" s="20">
        <v>217</v>
      </c>
      <c r="T305" s="20">
        <v>5</v>
      </c>
      <c r="U305" s="20">
        <v>113</v>
      </c>
      <c r="V305" s="20">
        <v>56</v>
      </c>
      <c r="W305" s="20">
        <v>0</v>
      </c>
      <c r="X305" s="20">
        <v>391</v>
      </c>
      <c r="BP305" s="153"/>
      <c r="BZ305" s="153"/>
    </row>
    <row r="306" spans="16:78" x14ac:dyDescent="0.15">
      <c r="P306" s="153" t="str">
        <f t="shared" si="11"/>
        <v>OtherLocal Authority</v>
      </c>
      <c r="Q306" s="155" t="s">
        <v>50</v>
      </c>
      <c r="R306" s="20" t="s">
        <v>33</v>
      </c>
      <c r="S306" s="20">
        <v>91</v>
      </c>
      <c r="T306" s="20">
        <v>139</v>
      </c>
      <c r="U306" s="20">
        <v>2074</v>
      </c>
      <c r="V306" s="20">
        <v>137</v>
      </c>
      <c r="W306" s="20">
        <v>0</v>
      </c>
      <c r="X306" s="20">
        <v>2441</v>
      </c>
      <c r="BP306" s="153"/>
      <c r="BZ306" s="153"/>
    </row>
    <row r="307" spans="16:78" x14ac:dyDescent="0.15">
      <c r="P307" s="153" t="str">
        <f t="shared" si="11"/>
        <v>OtherPrivate</v>
      </c>
      <c r="Q307" s="155" t="s">
        <v>50</v>
      </c>
      <c r="R307" s="20" t="s">
        <v>63</v>
      </c>
      <c r="S307" s="20">
        <v>234</v>
      </c>
      <c r="T307" s="20">
        <v>482</v>
      </c>
      <c r="U307" s="20">
        <v>1017</v>
      </c>
      <c r="V307" s="20">
        <v>142</v>
      </c>
      <c r="W307" s="20">
        <v>0</v>
      </c>
      <c r="X307" s="20">
        <v>1875</v>
      </c>
      <c r="BP307" s="153"/>
      <c r="BZ307" s="153"/>
    </row>
    <row r="308" spans="16:78" x14ac:dyDescent="0.15">
      <c r="P308" s="153" t="str">
        <f t="shared" si="11"/>
        <v>OtherVoluntary</v>
      </c>
      <c r="Q308" s="155" t="s">
        <v>50</v>
      </c>
      <c r="R308" s="20" t="s">
        <v>64</v>
      </c>
      <c r="S308" s="20">
        <v>39</v>
      </c>
      <c r="T308" s="20">
        <v>6</v>
      </c>
      <c r="U308" s="20">
        <v>246</v>
      </c>
      <c r="V308" s="20">
        <v>44</v>
      </c>
      <c r="W308" s="20">
        <v>0</v>
      </c>
      <c r="X308" s="20">
        <v>335</v>
      </c>
      <c r="BP308" s="153"/>
      <c r="BZ308" s="153"/>
    </row>
    <row r="309" spans="16:78" x14ac:dyDescent="0.15">
      <c r="P309" s="153" t="str">
        <f t="shared" si="11"/>
        <v>OtherOther</v>
      </c>
      <c r="Q309" s="155" t="s">
        <v>50</v>
      </c>
      <c r="R309" s="20" t="s">
        <v>50</v>
      </c>
      <c r="S309" s="20">
        <v>23</v>
      </c>
      <c r="T309" s="20">
        <v>24</v>
      </c>
      <c r="U309" s="20">
        <v>235</v>
      </c>
      <c r="V309" s="20">
        <v>16</v>
      </c>
      <c r="W309" s="20">
        <v>0</v>
      </c>
      <c r="X309" s="20">
        <v>298</v>
      </c>
      <c r="BP309" s="153"/>
      <c r="BZ309" s="153"/>
    </row>
    <row r="310" spans="16:78" x14ac:dyDescent="0.15">
      <c r="P310" s="153" t="str">
        <f t="shared" si="11"/>
        <v>OtherNot Known</v>
      </c>
      <c r="Q310" s="155" t="s">
        <v>50</v>
      </c>
      <c r="R310" s="20" t="s">
        <v>51</v>
      </c>
      <c r="S310" s="20">
        <v>354</v>
      </c>
      <c r="T310" s="20">
        <v>66</v>
      </c>
      <c r="U310" s="20">
        <v>502</v>
      </c>
      <c r="V310" s="20">
        <v>47</v>
      </c>
      <c r="W310" s="20">
        <v>0</v>
      </c>
      <c r="X310" s="20">
        <v>969</v>
      </c>
      <c r="BP310" s="153"/>
      <c r="BZ310" s="153"/>
    </row>
    <row r="311" spans="16:78" x14ac:dyDescent="0.15">
      <c r="P311" s="153" t="str">
        <f t="shared" si="11"/>
        <v>Not KnownPersonal Assistant</v>
      </c>
      <c r="Q311" s="155" t="s">
        <v>51</v>
      </c>
      <c r="R311" s="20" t="s">
        <v>68</v>
      </c>
      <c r="S311" s="20">
        <v>113</v>
      </c>
      <c r="T311" s="20">
        <v>0</v>
      </c>
      <c r="U311" s="20">
        <v>11</v>
      </c>
      <c r="V311" s="20">
        <v>16</v>
      </c>
      <c r="W311" s="20">
        <v>0</v>
      </c>
      <c r="X311" s="20">
        <v>141</v>
      </c>
      <c r="BP311" s="153"/>
      <c r="BZ311" s="153"/>
    </row>
    <row r="312" spans="16:78" x14ac:dyDescent="0.15">
      <c r="P312" s="153" t="str">
        <f t="shared" si="11"/>
        <v>Not KnownLocal Authority</v>
      </c>
      <c r="Q312" s="155" t="s">
        <v>51</v>
      </c>
      <c r="R312" s="20" t="s">
        <v>33</v>
      </c>
      <c r="S312" s="20">
        <v>28</v>
      </c>
      <c r="T312" s="20">
        <v>25</v>
      </c>
      <c r="U312" s="20">
        <v>1271</v>
      </c>
      <c r="V312" s="20">
        <v>39</v>
      </c>
      <c r="W312" s="20">
        <v>0</v>
      </c>
      <c r="X312" s="20">
        <v>1363</v>
      </c>
      <c r="BP312" s="153"/>
      <c r="BZ312" s="153"/>
    </row>
    <row r="313" spans="16:78" x14ac:dyDescent="0.15">
      <c r="P313" s="153" t="str">
        <f t="shared" si="11"/>
        <v>Not KnownPrivate</v>
      </c>
      <c r="Q313" s="155" t="s">
        <v>51</v>
      </c>
      <c r="R313" s="20" t="s">
        <v>63</v>
      </c>
      <c r="S313" s="20">
        <v>69</v>
      </c>
      <c r="T313" s="20">
        <v>121</v>
      </c>
      <c r="U313" s="20">
        <v>156</v>
      </c>
      <c r="V313" s="20">
        <v>30</v>
      </c>
      <c r="W313" s="20">
        <v>0</v>
      </c>
      <c r="X313" s="20">
        <v>376</v>
      </c>
      <c r="BP313" s="153"/>
      <c r="BZ313" s="153"/>
    </row>
    <row r="314" spans="16:78" x14ac:dyDescent="0.15">
      <c r="P314" s="153" t="str">
        <f t="shared" si="11"/>
        <v>Not KnownVoluntary</v>
      </c>
      <c r="Q314" s="155" t="s">
        <v>51</v>
      </c>
      <c r="R314" s="20" t="s">
        <v>64</v>
      </c>
      <c r="S314" s="20">
        <v>20</v>
      </c>
      <c r="T314" s="20">
        <v>0</v>
      </c>
      <c r="U314" s="20">
        <v>75</v>
      </c>
      <c r="V314" s="20">
        <v>14</v>
      </c>
      <c r="W314" s="20">
        <v>0</v>
      </c>
      <c r="X314" s="20">
        <v>110</v>
      </c>
      <c r="BP314" s="153"/>
      <c r="BZ314" s="153"/>
    </row>
    <row r="315" spans="16:78" x14ac:dyDescent="0.15">
      <c r="P315" s="153" t="str">
        <f t="shared" si="11"/>
        <v>Not KnownOther</v>
      </c>
      <c r="Q315" s="155" t="s">
        <v>51</v>
      </c>
      <c r="R315" s="20" t="s">
        <v>50</v>
      </c>
      <c r="S315" s="20">
        <v>0</v>
      </c>
      <c r="T315" s="20">
        <v>0</v>
      </c>
      <c r="U315" s="20">
        <v>32</v>
      </c>
      <c r="V315" s="20">
        <v>0</v>
      </c>
      <c r="W315" s="20">
        <v>0</v>
      </c>
      <c r="X315" s="20">
        <v>37</v>
      </c>
      <c r="BP315" s="153"/>
      <c r="BZ315" s="153"/>
    </row>
    <row r="316" spans="16:78" x14ac:dyDescent="0.15">
      <c r="P316" s="153" t="str">
        <f t="shared" si="11"/>
        <v>Not KnownNot Known</v>
      </c>
      <c r="Q316" s="155" t="s">
        <v>51</v>
      </c>
      <c r="R316" s="20" t="s">
        <v>51</v>
      </c>
      <c r="S316" s="20">
        <v>187</v>
      </c>
      <c r="T316" s="20">
        <v>53</v>
      </c>
      <c r="U316" s="20">
        <v>1675</v>
      </c>
      <c r="V316" s="20">
        <v>30</v>
      </c>
      <c r="W316" s="20">
        <v>0</v>
      </c>
      <c r="X316" s="20">
        <v>1945</v>
      </c>
      <c r="BP316" s="153"/>
      <c r="BZ316" s="153"/>
    </row>
    <row r="317" spans="16:78" x14ac:dyDescent="0.15">
      <c r="P317" s="153" t="str">
        <f t="shared" si="11"/>
        <v>AllPersonal Assistant</v>
      </c>
      <c r="Q317" s="155" t="s">
        <v>34</v>
      </c>
      <c r="R317" s="20" t="s">
        <v>68</v>
      </c>
      <c r="S317" s="20">
        <v>1842</v>
      </c>
      <c r="T317" s="20">
        <v>83</v>
      </c>
      <c r="U317" s="20">
        <v>285</v>
      </c>
      <c r="V317" s="20">
        <v>715</v>
      </c>
      <c r="W317" s="20">
        <v>0</v>
      </c>
      <c r="X317" s="20">
        <v>2925</v>
      </c>
      <c r="BP317" s="153"/>
      <c r="BZ317" s="153"/>
    </row>
    <row r="318" spans="16:78" x14ac:dyDescent="0.15">
      <c r="P318" s="153" t="str">
        <f t="shared" si="11"/>
        <v>AllLocal Authority</v>
      </c>
      <c r="Q318" s="155" t="s">
        <v>34</v>
      </c>
      <c r="R318" s="20" t="s">
        <v>33</v>
      </c>
      <c r="S318" s="20">
        <v>696</v>
      </c>
      <c r="T318" s="20">
        <v>504</v>
      </c>
      <c r="U318" s="20">
        <v>41165</v>
      </c>
      <c r="V318" s="20">
        <v>2112</v>
      </c>
      <c r="W318" s="20">
        <v>0</v>
      </c>
      <c r="X318" s="20">
        <v>44477</v>
      </c>
      <c r="BP318" s="153"/>
      <c r="BZ318" s="153"/>
    </row>
    <row r="319" spans="16:78" x14ac:dyDescent="0.15">
      <c r="P319" s="153" t="str">
        <f t="shared" si="11"/>
        <v>AllPrivate</v>
      </c>
      <c r="Q319" s="155" t="s">
        <v>34</v>
      </c>
      <c r="R319" s="20" t="s">
        <v>63</v>
      </c>
      <c r="S319" s="20">
        <v>1261</v>
      </c>
      <c r="T319" s="20">
        <v>3018</v>
      </c>
      <c r="U319" s="20">
        <v>13159</v>
      </c>
      <c r="V319" s="20">
        <v>1707</v>
      </c>
      <c r="W319" s="20">
        <v>0</v>
      </c>
      <c r="X319" s="20">
        <v>19145</v>
      </c>
      <c r="BP319" s="153"/>
      <c r="BZ319" s="153"/>
    </row>
    <row r="320" spans="16:78" x14ac:dyDescent="0.15">
      <c r="P320" s="153" t="str">
        <f t="shared" si="11"/>
        <v>AllVoluntary</v>
      </c>
      <c r="Q320" s="155" t="s">
        <v>34</v>
      </c>
      <c r="R320" s="20" t="s">
        <v>64</v>
      </c>
      <c r="S320" s="20">
        <v>311</v>
      </c>
      <c r="T320" s="20">
        <v>303</v>
      </c>
      <c r="U320" s="20">
        <v>3202</v>
      </c>
      <c r="V320" s="20">
        <v>540</v>
      </c>
      <c r="W320" s="20">
        <v>0</v>
      </c>
      <c r="X320" s="20">
        <v>4356</v>
      </c>
      <c r="BP320" s="153"/>
      <c r="BZ320" s="153"/>
    </row>
    <row r="321" spans="2:78" x14ac:dyDescent="0.15">
      <c r="P321" s="153" t="str">
        <f t="shared" si="11"/>
        <v>AllOther</v>
      </c>
      <c r="Q321" s="155" t="s">
        <v>34</v>
      </c>
      <c r="R321" s="20" t="s">
        <v>50</v>
      </c>
      <c r="S321" s="20">
        <v>127</v>
      </c>
      <c r="T321" s="20">
        <v>180</v>
      </c>
      <c r="U321" s="20">
        <v>1607</v>
      </c>
      <c r="V321" s="20">
        <v>112</v>
      </c>
      <c r="W321" s="20">
        <v>0</v>
      </c>
      <c r="X321" s="20">
        <v>2026</v>
      </c>
      <c r="BP321" s="153"/>
      <c r="BZ321" s="153"/>
    </row>
    <row r="322" spans="2:78" x14ac:dyDescent="0.15">
      <c r="AW322" s="20" t="str">
        <f t="shared" ref="AW322:AW329" si="13">CONCATENATE(AX322,AY322,AZ322,BA322)</f>
        <v/>
      </c>
    </row>
    <row r="323" spans="2:78" x14ac:dyDescent="0.15">
      <c r="AW323" s="20" t="str">
        <f t="shared" si="13"/>
        <v/>
      </c>
    </row>
    <row r="324" spans="2:78" x14ac:dyDescent="0.15">
      <c r="AW324" s="20" t="str">
        <f t="shared" si="13"/>
        <v/>
      </c>
    </row>
    <row r="325" spans="2:78" x14ac:dyDescent="0.15">
      <c r="AW325" s="20" t="str">
        <f t="shared" si="13"/>
        <v/>
      </c>
    </row>
    <row r="326" spans="2:78" x14ac:dyDescent="0.15">
      <c r="AW326" s="20" t="str">
        <f t="shared" si="13"/>
        <v/>
      </c>
    </row>
    <row r="327" spans="2:78" x14ac:dyDescent="0.15">
      <c r="AW327" s="20" t="str">
        <f t="shared" si="13"/>
        <v/>
      </c>
    </row>
    <row r="328" spans="2:78" x14ac:dyDescent="0.15">
      <c r="AW328" s="20" t="str">
        <f t="shared" si="13"/>
        <v/>
      </c>
    </row>
    <row r="329" spans="2:78" x14ac:dyDescent="0.15">
      <c r="AW329" s="20" t="str">
        <f t="shared" si="13"/>
        <v/>
      </c>
    </row>
    <row r="333" spans="2:78" ht="21" x14ac:dyDescent="0.25">
      <c r="B333" s="150" t="s">
        <v>87</v>
      </c>
    </row>
    <row r="335" spans="2:78" ht="18" x14ac:dyDescent="0.15">
      <c r="B335" s="151" t="s">
        <v>90</v>
      </c>
      <c r="J335" s="151"/>
      <c r="U335" s="151"/>
    </row>
    <row r="336" spans="2:78" ht="6" customHeight="1" x14ac:dyDescent="0.15"/>
    <row r="337" spans="2:27" x14ac:dyDescent="0.15">
      <c r="B337" s="20" t="s">
        <v>109</v>
      </c>
      <c r="H337" s="20" t="s">
        <v>82</v>
      </c>
    </row>
    <row r="338" spans="2:27" x14ac:dyDescent="0.15">
      <c r="F338" s="156"/>
      <c r="H338" s="157"/>
      <c r="N338" s="157"/>
      <c r="P338" s="157"/>
      <c r="Y338" s="157"/>
      <c r="AA338" s="157"/>
    </row>
    <row r="339" spans="2:27" x14ac:dyDescent="0.15">
      <c r="B339" s="20" t="s">
        <v>33</v>
      </c>
      <c r="C339" s="20" t="s">
        <v>54</v>
      </c>
      <c r="D339" s="20" t="s">
        <v>55</v>
      </c>
      <c r="E339" s="20" t="s">
        <v>56</v>
      </c>
      <c r="F339" s="156" t="s">
        <v>59</v>
      </c>
      <c r="H339" s="157"/>
      <c r="N339" s="157"/>
      <c r="P339" s="157"/>
      <c r="Y339" s="157"/>
      <c r="AA339" s="157"/>
    </row>
    <row r="340" spans="2:27" x14ac:dyDescent="0.15">
      <c r="B340" s="20" t="s">
        <v>34</v>
      </c>
      <c r="C340" s="158">
        <v>111251296.29000001</v>
      </c>
      <c r="D340" s="158">
        <v>88032675.680000007</v>
      </c>
      <c r="E340" s="158">
        <v>339449695.41000003</v>
      </c>
      <c r="F340" s="157">
        <v>530306932.91000003</v>
      </c>
      <c r="G340" s="158">
        <v>538733667.38</v>
      </c>
      <c r="H340" s="157">
        <f>IFERROR(MROUND(G340,10),0)</f>
        <v>538733670</v>
      </c>
      <c r="N340" s="157"/>
      <c r="P340" s="157"/>
      <c r="Y340" s="157"/>
      <c r="AA340" s="157"/>
    </row>
    <row r="341" spans="2:27" ht="13.5" customHeight="1" x14ac:dyDescent="0.15">
      <c r="C341" s="158"/>
      <c r="D341" s="158"/>
      <c r="E341" s="158"/>
      <c r="F341" s="157"/>
      <c r="G341" s="158"/>
      <c r="H341" s="157"/>
      <c r="N341" s="157"/>
      <c r="P341" s="157"/>
      <c r="Y341" s="157"/>
      <c r="AA341" s="157"/>
    </row>
    <row r="342" spans="2:27" x14ac:dyDescent="0.15">
      <c r="C342" s="158"/>
      <c r="D342" s="158"/>
      <c r="E342" s="158"/>
      <c r="F342" s="157"/>
      <c r="G342" s="158"/>
      <c r="H342" s="157"/>
      <c r="I342" s="157"/>
      <c r="N342" s="157"/>
      <c r="Y342" s="157"/>
      <c r="AA342" s="157"/>
    </row>
    <row r="343" spans="2:27" ht="13.5" customHeight="1" x14ac:dyDescent="0.15">
      <c r="B343" s="20" t="s">
        <v>110</v>
      </c>
      <c r="C343" s="158"/>
      <c r="D343" s="158"/>
      <c r="E343" s="158"/>
      <c r="F343" s="157"/>
      <c r="G343" s="158"/>
      <c r="H343" s="157"/>
      <c r="N343" s="157"/>
      <c r="Y343" s="157"/>
      <c r="AA343" s="157"/>
    </row>
    <row r="344" spans="2:27" x14ac:dyDescent="0.15">
      <c r="C344" s="158"/>
      <c r="D344" s="158"/>
      <c r="E344" s="158"/>
      <c r="F344" s="157"/>
      <c r="G344" s="158"/>
      <c r="H344" s="157"/>
      <c r="N344" s="157"/>
      <c r="P344" s="157"/>
      <c r="Y344" s="157"/>
      <c r="AA344" s="157"/>
    </row>
    <row r="345" spans="2:27" x14ac:dyDescent="0.15">
      <c r="B345" s="20" t="s">
        <v>54</v>
      </c>
      <c r="C345" s="158" t="s">
        <v>55</v>
      </c>
      <c r="D345" s="158" t="s">
        <v>56</v>
      </c>
      <c r="E345" s="158" t="s">
        <v>59</v>
      </c>
      <c r="F345" s="157"/>
      <c r="G345" s="158"/>
      <c r="H345" s="157"/>
      <c r="N345" s="157"/>
      <c r="P345" s="157"/>
      <c r="Y345" s="157"/>
      <c r="AA345" s="157"/>
    </row>
    <row r="346" spans="2:27" x14ac:dyDescent="0.15">
      <c r="B346" s="20">
        <v>7823.35</v>
      </c>
      <c r="C346" s="158">
        <v>6897.27</v>
      </c>
      <c r="D346" s="158">
        <v>2937.56</v>
      </c>
      <c r="E346" s="158">
        <v>4410.32</v>
      </c>
      <c r="F346" s="157"/>
      <c r="G346" s="158"/>
      <c r="H346" s="157"/>
      <c r="N346" s="157"/>
      <c r="P346" s="157"/>
      <c r="Y346" s="157"/>
      <c r="AA346" s="157"/>
    </row>
    <row r="347" spans="2:27" ht="13.5" customHeight="1" x14ac:dyDescent="0.15">
      <c r="C347" s="158"/>
      <c r="D347" s="158"/>
      <c r="E347" s="158"/>
      <c r="F347" s="157"/>
      <c r="G347" s="158"/>
      <c r="H347" s="157"/>
      <c r="N347" s="157"/>
      <c r="P347" s="157"/>
      <c r="Y347" s="157"/>
      <c r="AA347" s="157"/>
    </row>
    <row r="348" spans="2:27" x14ac:dyDescent="0.15">
      <c r="C348" s="158" t="s">
        <v>54</v>
      </c>
      <c r="D348" s="158" t="s">
        <v>55</v>
      </c>
      <c r="E348" s="158" t="s">
        <v>56</v>
      </c>
      <c r="F348" s="157" t="s">
        <v>59</v>
      </c>
      <c r="G348" s="158"/>
      <c r="H348" s="157"/>
      <c r="N348" s="157"/>
      <c r="P348" s="157"/>
      <c r="Y348" s="157"/>
      <c r="AA348" s="157"/>
    </row>
    <row r="349" spans="2:27" ht="13.5" customHeight="1" x14ac:dyDescent="0.15">
      <c r="B349" s="20" t="s">
        <v>111</v>
      </c>
      <c r="C349" s="158">
        <v>78651323.739999995</v>
      </c>
      <c r="D349" s="158">
        <v>66723193.399999999</v>
      </c>
      <c r="E349" s="158">
        <v>170030891.62</v>
      </c>
      <c r="F349" s="157">
        <v>315405408.75999999</v>
      </c>
      <c r="G349" s="158"/>
      <c r="H349" s="157"/>
      <c r="N349" s="157"/>
      <c r="P349" s="157"/>
      <c r="Y349" s="157"/>
      <c r="AA349" s="157"/>
    </row>
    <row r="350" spans="2:27" x14ac:dyDescent="0.15">
      <c r="B350" s="20" t="s">
        <v>41</v>
      </c>
      <c r="C350" s="158">
        <v>32599972.550000001</v>
      </c>
      <c r="D350" s="158">
        <v>21309482.280000001</v>
      </c>
      <c r="E350" s="158">
        <v>169418803.78999999</v>
      </c>
      <c r="F350" s="157">
        <v>223328258.62</v>
      </c>
      <c r="G350" s="158"/>
      <c r="H350" s="157"/>
      <c r="N350" s="157"/>
      <c r="P350" s="157"/>
      <c r="Y350" s="157"/>
      <c r="AA350" s="157"/>
    </row>
    <row r="351" spans="2:27" ht="13.5" customHeight="1" x14ac:dyDescent="0.15">
      <c r="B351" s="20" t="s">
        <v>34</v>
      </c>
      <c r="C351" s="158">
        <v>111251296.29000001</v>
      </c>
      <c r="D351" s="158">
        <v>88032675.680000007</v>
      </c>
      <c r="E351" s="158">
        <v>339449695.41000003</v>
      </c>
      <c r="F351" s="157">
        <v>538733667.38</v>
      </c>
      <c r="G351" s="158"/>
      <c r="H351" s="157"/>
      <c r="N351" s="157"/>
      <c r="P351" s="157"/>
      <c r="Y351" s="157"/>
      <c r="AA351" s="157"/>
    </row>
    <row r="352" spans="2:27" x14ac:dyDescent="0.15">
      <c r="C352" s="158"/>
      <c r="D352" s="158"/>
      <c r="E352" s="158"/>
      <c r="F352" s="157"/>
      <c r="G352" s="158"/>
      <c r="H352" s="157"/>
      <c r="N352" s="157"/>
      <c r="P352" s="157"/>
      <c r="Y352" s="157"/>
      <c r="AA352" s="157"/>
    </row>
    <row r="353" spans="2:27" ht="13.5" customHeight="1" x14ac:dyDescent="0.15">
      <c r="C353" s="158"/>
      <c r="D353" s="158"/>
      <c r="E353" s="158"/>
      <c r="F353" s="157"/>
      <c r="G353" s="158"/>
      <c r="H353" s="157"/>
      <c r="N353" s="157"/>
      <c r="P353" s="157"/>
      <c r="Y353" s="157"/>
      <c r="AA353" s="157"/>
    </row>
    <row r="354" spans="2:27" x14ac:dyDescent="0.15">
      <c r="B354" s="20" t="s">
        <v>112</v>
      </c>
      <c r="C354" s="158"/>
      <c r="D354" s="158"/>
      <c r="E354" s="158"/>
      <c r="F354" s="157"/>
      <c r="G354" s="158"/>
      <c r="H354" s="157"/>
      <c r="N354" s="157"/>
      <c r="P354" s="157"/>
      <c r="Y354" s="157"/>
      <c r="AA354" s="157"/>
    </row>
    <row r="355" spans="2:27" ht="13.5" customHeight="1" x14ac:dyDescent="0.15">
      <c r="C355" s="158"/>
      <c r="D355" s="158"/>
      <c r="E355" s="158"/>
      <c r="F355" s="157"/>
      <c r="G355" s="158"/>
      <c r="H355" s="157"/>
      <c r="N355" s="157"/>
      <c r="P355" s="157"/>
      <c r="Y355" s="157"/>
      <c r="AA355" s="157"/>
    </row>
    <row r="356" spans="2:27" x14ac:dyDescent="0.15">
      <c r="C356" s="158" t="s">
        <v>54</v>
      </c>
      <c r="D356" s="158" t="s">
        <v>55</v>
      </c>
      <c r="E356" s="158" t="s">
        <v>56</v>
      </c>
      <c r="F356" s="157" t="s">
        <v>59</v>
      </c>
      <c r="G356" s="158"/>
      <c r="H356" s="157"/>
      <c r="N356" s="157"/>
      <c r="P356" s="157"/>
      <c r="Y356" s="157"/>
      <c r="AA356" s="157"/>
    </row>
    <row r="357" spans="2:27" ht="13.5" customHeight="1" x14ac:dyDescent="0.15">
      <c r="B357" s="20" t="s">
        <v>111</v>
      </c>
      <c r="C357" s="158">
        <v>8443.9</v>
      </c>
      <c r="D357" s="158">
        <v>10718.49</v>
      </c>
      <c r="E357" s="158">
        <v>7086.29</v>
      </c>
      <c r="F357" s="157">
        <v>9333.0400000000009</v>
      </c>
      <c r="G357" s="158"/>
      <c r="H357" s="157"/>
      <c r="N357" s="157"/>
      <c r="P357" s="157"/>
      <c r="Y357" s="157"/>
      <c r="AA357" s="157"/>
    </row>
    <row r="358" spans="2:27" x14ac:dyDescent="0.15">
      <c r="B358" s="20" t="s">
        <v>41</v>
      </c>
      <c r="C358" s="158">
        <v>7117.27</v>
      </c>
      <c r="D358" s="158">
        <v>4370.3</v>
      </c>
      <c r="E358" s="158">
        <v>2308.9699999999998</v>
      </c>
      <c r="F358" s="157">
        <v>2994.51</v>
      </c>
      <c r="G358" s="158"/>
      <c r="H358" s="157"/>
      <c r="N358" s="157"/>
      <c r="P358" s="157"/>
      <c r="Y358" s="157"/>
      <c r="AA358" s="157"/>
    </row>
    <row r="359" spans="2:27" ht="13.5" customHeight="1" x14ac:dyDescent="0.15">
      <c r="B359" s="20" t="s">
        <v>34</v>
      </c>
      <c r="C359" s="158">
        <v>7823.35</v>
      </c>
      <c r="D359" s="158">
        <v>6897.27</v>
      </c>
      <c r="E359" s="158">
        <v>2937.56</v>
      </c>
      <c r="F359" s="157">
        <v>4410.32</v>
      </c>
      <c r="G359" s="158"/>
      <c r="H359" s="157"/>
      <c r="N359" s="157"/>
      <c r="P359" s="157"/>
      <c r="Y359" s="157"/>
      <c r="AA359" s="157"/>
    </row>
    <row r="360" spans="2:27" x14ac:dyDescent="0.15">
      <c r="C360" s="158"/>
      <c r="D360" s="158"/>
      <c r="E360" s="158"/>
      <c r="F360" s="157"/>
      <c r="G360" s="158"/>
      <c r="H360" s="157"/>
      <c r="N360" s="157"/>
      <c r="P360" s="157"/>
      <c r="Y360" s="157"/>
      <c r="AA360" s="157"/>
    </row>
    <row r="361" spans="2:27" ht="13.5" customHeight="1" x14ac:dyDescent="0.15">
      <c r="C361" s="158" t="s">
        <v>54</v>
      </c>
      <c r="D361" s="158" t="s">
        <v>55</v>
      </c>
      <c r="E361" s="158" t="s">
        <v>56</v>
      </c>
      <c r="F361" s="157" t="s">
        <v>59</v>
      </c>
      <c r="G361" s="158"/>
      <c r="H361" s="157"/>
      <c r="N361" s="157"/>
      <c r="P361" s="157"/>
      <c r="Y361" s="157"/>
      <c r="AA361" s="157"/>
    </row>
    <row r="362" spans="2:27" x14ac:dyDescent="0.15">
      <c r="B362" s="20" t="s">
        <v>107</v>
      </c>
      <c r="C362" s="158" t="s">
        <v>58</v>
      </c>
      <c r="D362" s="158" t="s">
        <v>58</v>
      </c>
      <c r="E362" s="158">
        <v>77953.05</v>
      </c>
      <c r="F362" s="157">
        <v>77953.05</v>
      </c>
      <c r="G362" s="158"/>
      <c r="H362" s="157"/>
      <c r="N362" s="157"/>
      <c r="P362" s="157"/>
      <c r="Y362" s="157"/>
      <c r="AA362" s="157"/>
    </row>
    <row r="363" spans="2:27" ht="13.5" customHeight="1" x14ac:dyDescent="0.15">
      <c r="B363" s="20" t="s">
        <v>52</v>
      </c>
      <c r="C363" s="158">
        <v>53508234.18</v>
      </c>
      <c r="D363" s="158">
        <v>46724225.030000001</v>
      </c>
      <c r="E363" s="158">
        <v>163395188.59999999</v>
      </c>
      <c r="F363" s="157">
        <v>263627647.81</v>
      </c>
      <c r="G363" s="158"/>
      <c r="H363" s="157"/>
      <c r="N363" s="157"/>
      <c r="P363" s="157"/>
      <c r="Y363" s="157"/>
      <c r="AA363" s="157"/>
    </row>
    <row r="364" spans="2:27" x14ac:dyDescent="0.15">
      <c r="B364" s="20" t="s">
        <v>53</v>
      </c>
      <c r="C364" s="158">
        <v>57743062.109999999</v>
      </c>
      <c r="D364" s="158">
        <v>41308450.649999999</v>
      </c>
      <c r="E364" s="158">
        <v>175976553.75999999</v>
      </c>
      <c r="F364" s="157">
        <v>275028066.51999998</v>
      </c>
      <c r="G364" s="158"/>
      <c r="H364" s="157"/>
      <c r="N364" s="157"/>
      <c r="P364" s="157"/>
      <c r="Y364" s="157"/>
      <c r="AA364" s="157"/>
    </row>
    <row r="365" spans="2:27" ht="13.5" customHeight="1" x14ac:dyDescent="0.15">
      <c r="B365" s="20" t="s">
        <v>34</v>
      </c>
      <c r="C365" s="158">
        <v>111251296.29000001</v>
      </c>
      <c r="D365" s="158">
        <v>88032675.680000007</v>
      </c>
      <c r="E365" s="158">
        <v>339449695.41000003</v>
      </c>
      <c r="F365" s="157">
        <v>538733667.38000011</v>
      </c>
      <c r="G365" s="158"/>
      <c r="H365" s="157"/>
      <c r="N365" s="157"/>
      <c r="P365" s="157"/>
      <c r="Y365" s="157"/>
      <c r="AA365" s="157"/>
    </row>
    <row r="366" spans="2:27" x14ac:dyDescent="0.15">
      <c r="C366" s="158"/>
      <c r="D366" s="158"/>
      <c r="E366" s="158"/>
      <c r="F366" s="157"/>
      <c r="G366" s="158"/>
      <c r="H366" s="157"/>
      <c r="N366" s="157"/>
      <c r="P366" s="157"/>
      <c r="Y366" s="157"/>
      <c r="AA366" s="157"/>
    </row>
    <row r="367" spans="2:27" x14ac:dyDescent="0.15">
      <c r="C367" s="158"/>
      <c r="D367" s="158"/>
      <c r="E367" s="158"/>
      <c r="F367" s="157"/>
      <c r="G367" s="158"/>
      <c r="H367" s="157"/>
      <c r="N367" s="157"/>
      <c r="P367" s="157"/>
      <c r="Y367" s="157"/>
      <c r="AA367" s="157"/>
    </row>
    <row r="368" spans="2:27" x14ac:dyDescent="0.15">
      <c r="C368" s="158" t="s">
        <v>54</v>
      </c>
      <c r="D368" s="158" t="s">
        <v>55</v>
      </c>
      <c r="E368" s="158" t="s">
        <v>56</v>
      </c>
      <c r="F368" s="157" t="s">
        <v>59</v>
      </c>
      <c r="G368" s="158"/>
      <c r="H368" s="157"/>
      <c r="N368" s="157"/>
      <c r="P368" s="157"/>
      <c r="Y368" s="157"/>
      <c r="AA368" s="157"/>
    </row>
    <row r="369" spans="2:27" x14ac:dyDescent="0.15">
      <c r="B369" s="20" t="s">
        <v>52</v>
      </c>
      <c r="C369" s="158">
        <v>7433.18</v>
      </c>
      <c r="D369" s="158">
        <v>8230.35</v>
      </c>
      <c r="E369" s="158">
        <v>3338.49</v>
      </c>
      <c r="F369" s="157">
        <v>4998.28</v>
      </c>
      <c r="G369" s="158"/>
      <c r="H369" s="157"/>
      <c r="N369" s="157"/>
      <c r="P369" s="157"/>
      <c r="Y369" s="157"/>
      <c r="AA369" s="157"/>
    </row>
    <row r="370" spans="2:27" x14ac:dyDescent="0.15">
      <c r="B370" s="20" t="s">
        <v>53</v>
      </c>
      <c r="C370" s="158">
        <v>8140.31</v>
      </c>
      <c r="D370" s="158">
        <v>6063.03</v>
      </c>
      <c r="E370" s="158">
        <v>2709.9</v>
      </c>
      <c r="F370" s="157">
        <v>4044</v>
      </c>
      <c r="G370" s="158"/>
      <c r="H370" s="157"/>
      <c r="N370" s="157"/>
      <c r="P370" s="157"/>
      <c r="Y370" s="157"/>
      <c r="AA370" s="157"/>
    </row>
    <row r="371" spans="2:27" ht="13.5" customHeight="1" x14ac:dyDescent="0.15">
      <c r="B371" s="20" t="s">
        <v>34</v>
      </c>
      <c r="C371" s="158">
        <v>7823.35</v>
      </c>
      <c r="D371" s="158">
        <v>6897.27</v>
      </c>
      <c r="E371" s="158">
        <v>2937.56</v>
      </c>
      <c r="F371" s="157">
        <v>4410.32</v>
      </c>
      <c r="G371" s="158"/>
      <c r="H371" s="157"/>
      <c r="N371" s="157"/>
      <c r="P371" s="157"/>
      <c r="Y371" s="157"/>
      <c r="AA371" s="157"/>
    </row>
    <row r="372" spans="2:27" x14ac:dyDescent="0.15">
      <c r="N372" s="157"/>
      <c r="P372" s="157"/>
      <c r="Y372" s="157"/>
      <c r="AA372" s="157"/>
    </row>
    <row r="373" spans="2:27" x14ac:dyDescent="0.15">
      <c r="F373" s="157"/>
      <c r="H373" s="157"/>
      <c r="N373" s="157"/>
      <c r="P373" s="157"/>
      <c r="Y373" s="157"/>
      <c r="AA373" s="157"/>
    </row>
    <row r="374" spans="2:27" x14ac:dyDescent="0.15">
      <c r="C374" s="20" t="s">
        <v>54</v>
      </c>
      <c r="D374" s="20" t="s">
        <v>55</v>
      </c>
      <c r="E374" s="20" t="s">
        <v>56</v>
      </c>
      <c r="F374" s="156" t="s">
        <v>59</v>
      </c>
      <c r="H374" s="157"/>
      <c r="N374" s="157"/>
      <c r="P374" s="157"/>
      <c r="Y374" s="157"/>
      <c r="AA374" s="157"/>
    </row>
    <row r="375" spans="2:27" ht="13.5" customHeight="1" x14ac:dyDescent="0.15">
      <c r="B375" s="20" t="s">
        <v>107</v>
      </c>
      <c r="C375" s="158">
        <v>455977.5</v>
      </c>
      <c r="D375" s="158">
        <v>699985.74</v>
      </c>
      <c r="E375" s="158">
        <v>1641799.26</v>
      </c>
      <c r="F375" s="157">
        <v>2797762.5</v>
      </c>
      <c r="H375" s="157"/>
      <c r="N375" s="157"/>
      <c r="P375" s="157"/>
      <c r="Y375" s="157"/>
      <c r="AA375" s="157"/>
    </row>
    <row r="376" spans="2:27" x14ac:dyDescent="0.15">
      <c r="B376" s="20">
        <v>1</v>
      </c>
      <c r="C376" s="158">
        <v>18445019.949999999</v>
      </c>
      <c r="D376" s="158">
        <v>35508915.200000003</v>
      </c>
      <c r="E376" s="158">
        <v>77240971.670000002</v>
      </c>
      <c r="F376" s="157">
        <v>131194906.82000001</v>
      </c>
      <c r="H376" s="157"/>
      <c r="N376" s="157"/>
      <c r="P376" s="157"/>
      <c r="Y376" s="157"/>
      <c r="AA376" s="157"/>
    </row>
    <row r="377" spans="2:27" ht="13.5" customHeight="1" x14ac:dyDescent="0.15">
      <c r="B377" s="20">
        <v>2</v>
      </c>
      <c r="C377" s="158">
        <v>19682061.16</v>
      </c>
      <c r="D377" s="158">
        <v>23427246.699999999</v>
      </c>
      <c r="E377" s="158">
        <v>82068575.620000005</v>
      </c>
      <c r="F377" s="157">
        <v>125177883.48</v>
      </c>
      <c r="H377" s="157"/>
      <c r="N377" s="157"/>
      <c r="P377" s="157"/>
      <c r="Y377" s="157"/>
      <c r="AA377" s="157"/>
    </row>
    <row r="378" spans="2:27" x14ac:dyDescent="0.15">
      <c r="B378" s="20">
        <v>3</v>
      </c>
      <c r="C378" s="158">
        <v>25127841.609999999</v>
      </c>
      <c r="D378" s="158">
        <v>13770567.279999999</v>
      </c>
      <c r="E378" s="158">
        <v>85021595.930000007</v>
      </c>
      <c r="F378" s="157">
        <v>123920004.82000001</v>
      </c>
      <c r="H378" s="157"/>
      <c r="N378" s="157"/>
      <c r="P378" s="157"/>
      <c r="Y378" s="157"/>
      <c r="AA378" s="157"/>
    </row>
    <row r="379" spans="2:27" x14ac:dyDescent="0.15">
      <c r="B379" s="20">
        <v>4</v>
      </c>
      <c r="C379" s="158">
        <v>23855736.98</v>
      </c>
      <c r="D379" s="158">
        <v>8141173.25</v>
      </c>
      <c r="E379" s="158">
        <v>58173575.950000003</v>
      </c>
      <c r="F379" s="157">
        <v>90170486.180000007</v>
      </c>
      <c r="H379" s="157"/>
      <c r="N379" s="157"/>
      <c r="P379" s="157"/>
      <c r="Y379" s="157"/>
      <c r="AA379" s="157"/>
    </row>
    <row r="380" spans="2:27" x14ac:dyDescent="0.15">
      <c r="B380" s="20">
        <v>5</v>
      </c>
      <c r="C380" s="158">
        <v>23684659.09</v>
      </c>
      <c r="D380" s="158">
        <v>6484787.5099999998</v>
      </c>
      <c r="E380" s="158">
        <v>35303176.979999997</v>
      </c>
      <c r="F380" s="157">
        <v>65472623.579999998</v>
      </c>
      <c r="H380" s="157"/>
      <c r="N380" s="157"/>
      <c r="P380" s="157"/>
      <c r="Y380" s="157"/>
      <c r="AA380" s="157"/>
    </row>
    <row r="381" spans="2:27" ht="13.5" customHeight="1" x14ac:dyDescent="0.15">
      <c r="B381" s="20" t="s">
        <v>34</v>
      </c>
      <c r="C381" s="158">
        <v>111251296.29000001</v>
      </c>
      <c r="D381" s="158">
        <v>88032675.680000007</v>
      </c>
      <c r="E381" s="158">
        <v>339449695.41000003</v>
      </c>
      <c r="F381" s="157">
        <v>538733667.38000011</v>
      </c>
      <c r="H381" s="157"/>
      <c r="N381" s="157"/>
      <c r="P381" s="157"/>
      <c r="Y381" s="157"/>
      <c r="AA381" s="157"/>
    </row>
    <row r="382" spans="2:27" x14ac:dyDescent="0.15">
      <c r="F382" s="157"/>
      <c r="H382" s="157"/>
      <c r="N382" s="157"/>
      <c r="P382" s="157"/>
      <c r="Y382" s="157"/>
      <c r="AA382" s="157"/>
    </row>
    <row r="383" spans="2:27" ht="13.5" customHeight="1" x14ac:dyDescent="0.15">
      <c r="F383" s="157"/>
      <c r="H383" s="157"/>
      <c r="N383" s="157"/>
      <c r="P383" s="157"/>
      <c r="Y383" s="157"/>
      <c r="AA383" s="157"/>
    </row>
    <row r="384" spans="2:27" x14ac:dyDescent="0.15">
      <c r="C384" s="20" t="s">
        <v>54</v>
      </c>
      <c r="D384" s="20" t="s">
        <v>55</v>
      </c>
      <c r="E384" s="20" t="s">
        <v>56</v>
      </c>
      <c r="F384" s="157" t="s">
        <v>59</v>
      </c>
      <c r="N384" s="157"/>
      <c r="P384" s="157"/>
      <c r="Y384" s="157"/>
      <c r="AA384" s="157"/>
    </row>
    <row r="385" spans="2:27" ht="13.5" customHeight="1" x14ac:dyDescent="0.15">
      <c r="B385" s="20" t="s">
        <v>107</v>
      </c>
      <c r="C385" s="20">
        <v>3903.18</v>
      </c>
      <c r="D385" s="20">
        <v>6912.43</v>
      </c>
      <c r="E385" s="20">
        <v>8627.9699999999993</v>
      </c>
      <c r="F385" s="157">
        <v>5836.94</v>
      </c>
      <c r="H385" s="20">
        <v>1</v>
      </c>
      <c r="N385" s="157"/>
      <c r="P385" s="157"/>
      <c r="Y385" s="157"/>
      <c r="AA385" s="157"/>
    </row>
    <row r="386" spans="2:27" x14ac:dyDescent="0.15">
      <c r="B386" s="20">
        <v>1</v>
      </c>
      <c r="C386" s="20">
        <v>9110.18</v>
      </c>
      <c r="D386" s="20">
        <v>9893.18</v>
      </c>
      <c r="E386" s="20">
        <v>3713.55</v>
      </c>
      <c r="F386" s="157">
        <v>5723.54</v>
      </c>
      <c r="H386" s="20">
        <v>2</v>
      </c>
      <c r="N386" s="157"/>
      <c r="P386" s="157"/>
      <c r="Y386" s="157"/>
      <c r="AA386" s="157"/>
    </row>
    <row r="387" spans="2:27" ht="13.5" customHeight="1" x14ac:dyDescent="0.15">
      <c r="B387" s="20">
        <v>2</v>
      </c>
      <c r="C387" s="20">
        <v>7660.44</v>
      </c>
      <c r="D387" s="20">
        <v>7300</v>
      </c>
      <c r="E387" s="20">
        <v>2885.67</v>
      </c>
      <c r="F387" s="157">
        <v>4119.8599999999997</v>
      </c>
      <c r="H387" s="20">
        <v>3</v>
      </c>
      <c r="N387" s="157"/>
      <c r="P387" s="157"/>
      <c r="Y387" s="157"/>
      <c r="AA387" s="157"/>
    </row>
    <row r="388" spans="2:27" x14ac:dyDescent="0.15">
      <c r="B388" s="20">
        <v>3</v>
      </c>
      <c r="C388" s="20">
        <v>7704.68</v>
      </c>
      <c r="D388" s="20">
        <v>6108.41</v>
      </c>
      <c r="E388" s="20">
        <v>3079.78</v>
      </c>
      <c r="F388" s="157">
        <v>4378.58</v>
      </c>
      <c r="H388" s="20">
        <v>4</v>
      </c>
      <c r="N388" s="157"/>
      <c r="P388" s="157"/>
      <c r="Y388" s="157"/>
      <c r="AA388" s="157"/>
    </row>
    <row r="389" spans="2:27" ht="13.5" customHeight="1" x14ac:dyDescent="0.15">
      <c r="B389" s="20">
        <v>4</v>
      </c>
      <c r="C389" s="20">
        <v>7716.4</v>
      </c>
      <c r="D389" s="20">
        <v>4858.43</v>
      </c>
      <c r="E389" s="20">
        <v>2673.6</v>
      </c>
      <c r="F389" s="157">
        <v>3956.56</v>
      </c>
      <c r="H389" s="20">
        <v>5</v>
      </c>
      <c r="N389" s="157"/>
      <c r="P389" s="157"/>
      <c r="Y389" s="157"/>
      <c r="AA389" s="157"/>
    </row>
    <row r="390" spans="2:27" x14ac:dyDescent="0.15">
      <c r="B390" s="20">
        <v>5</v>
      </c>
      <c r="C390" s="20">
        <v>7387.11</v>
      </c>
      <c r="D390" s="20">
        <v>4493.01</v>
      </c>
      <c r="E390" s="20">
        <v>2537.6</v>
      </c>
      <c r="F390" s="157">
        <v>3843.55</v>
      </c>
      <c r="H390" s="20" t="s">
        <v>34</v>
      </c>
      <c r="N390" s="157"/>
      <c r="P390" s="157"/>
      <c r="Y390" s="157"/>
      <c r="AA390" s="157"/>
    </row>
    <row r="391" spans="2:27" ht="13.5" customHeight="1" x14ac:dyDescent="0.15">
      <c r="B391" s="20" t="s">
        <v>34</v>
      </c>
      <c r="C391" s="20">
        <v>7823.35</v>
      </c>
      <c r="D391" s="20">
        <v>6897.27</v>
      </c>
      <c r="E391" s="20">
        <v>2937.56</v>
      </c>
      <c r="F391" s="157">
        <v>4410.32</v>
      </c>
      <c r="H391" s="20" t="s">
        <v>107</v>
      </c>
      <c r="N391" s="157"/>
      <c r="P391" s="157"/>
      <c r="Y391" s="157"/>
      <c r="AA391" s="157"/>
    </row>
    <row r="392" spans="2:27" x14ac:dyDescent="0.15">
      <c r="F392" s="157"/>
      <c r="H392" s="157"/>
      <c r="N392" s="157"/>
      <c r="P392" s="157"/>
      <c r="Y392" s="157"/>
      <c r="AA392" s="157"/>
    </row>
    <row r="393" spans="2:27" ht="13.5" customHeight="1" x14ac:dyDescent="0.15">
      <c r="F393" s="157"/>
      <c r="H393" s="157"/>
      <c r="N393" s="157"/>
      <c r="P393" s="157"/>
      <c r="Y393" s="157"/>
      <c r="AA393" s="157"/>
    </row>
    <row r="394" spans="2:27" x14ac:dyDescent="0.15">
      <c r="C394" s="20" t="s">
        <v>54</v>
      </c>
      <c r="D394" s="20" t="s">
        <v>55</v>
      </c>
      <c r="E394" s="20" t="s">
        <v>56</v>
      </c>
      <c r="F394" s="156" t="s">
        <v>59</v>
      </c>
      <c r="H394" s="157"/>
      <c r="N394" s="157"/>
      <c r="P394" s="157"/>
      <c r="Y394" s="157"/>
      <c r="AA394" s="157"/>
    </row>
    <row r="395" spans="2:27" ht="13.5" customHeight="1" x14ac:dyDescent="0.15">
      <c r="B395" s="20" t="s">
        <v>60</v>
      </c>
      <c r="C395" s="158">
        <v>4579807.54</v>
      </c>
      <c r="D395" s="158">
        <v>2419331.34</v>
      </c>
      <c r="E395" s="158">
        <v>22927757.210000001</v>
      </c>
      <c r="F395" s="157">
        <v>29926896.09</v>
      </c>
      <c r="G395" s="20" t="s">
        <v>60</v>
      </c>
      <c r="H395" s="157"/>
      <c r="N395" s="157"/>
      <c r="P395" s="157"/>
      <c r="Y395" s="157"/>
      <c r="AA395" s="157"/>
    </row>
    <row r="396" spans="2:27" x14ac:dyDescent="0.15">
      <c r="B396" s="20" t="s">
        <v>61</v>
      </c>
      <c r="C396" s="158">
        <v>3184418.99</v>
      </c>
      <c r="D396" s="158">
        <v>7266526.0800000001</v>
      </c>
      <c r="E396" s="158">
        <v>17625660.32</v>
      </c>
      <c r="F396" s="157">
        <v>28076605.390000001</v>
      </c>
      <c r="G396" s="20" t="s">
        <v>61</v>
      </c>
      <c r="H396" s="157"/>
      <c r="N396" s="157"/>
      <c r="P396" s="157"/>
      <c r="Y396" s="157"/>
      <c r="AA396" s="157"/>
    </row>
    <row r="397" spans="2:27" ht="13.5" customHeight="1" x14ac:dyDescent="0.15">
      <c r="B397" s="20" t="s">
        <v>69</v>
      </c>
      <c r="C397" s="158">
        <v>28787105.09</v>
      </c>
      <c r="D397" s="158">
        <v>34531402.119999997</v>
      </c>
      <c r="E397" s="158">
        <v>114862281.08</v>
      </c>
      <c r="F397" s="157">
        <v>178180788.28999999</v>
      </c>
      <c r="G397" s="20" t="s">
        <v>69</v>
      </c>
      <c r="H397" s="157"/>
      <c r="N397" s="157"/>
      <c r="P397" s="157"/>
      <c r="Y397" s="157"/>
      <c r="AA397" s="157"/>
    </row>
    <row r="398" spans="2:27" x14ac:dyDescent="0.15">
      <c r="B398" s="20" t="s">
        <v>67</v>
      </c>
      <c r="C398" s="158">
        <v>2394289.2200000002</v>
      </c>
      <c r="D398" s="158">
        <v>3063623.17</v>
      </c>
      <c r="E398" s="158">
        <v>12374825.91</v>
      </c>
      <c r="F398" s="157">
        <v>17832738.300000001</v>
      </c>
      <c r="G398" s="20" t="s">
        <v>62</v>
      </c>
      <c r="H398" s="157"/>
      <c r="N398" s="157"/>
      <c r="P398" s="157"/>
      <c r="Y398" s="157"/>
      <c r="AA398" s="157"/>
    </row>
    <row r="399" spans="2:27" x14ac:dyDescent="0.15">
      <c r="B399" s="20" t="s">
        <v>62</v>
      </c>
      <c r="C399" s="158">
        <v>40651823.57</v>
      </c>
      <c r="D399" s="158">
        <v>25405186.260000002</v>
      </c>
      <c r="E399" s="158">
        <v>58201958.170000002</v>
      </c>
      <c r="F399" s="157">
        <v>124258968</v>
      </c>
      <c r="G399" s="20" t="s">
        <v>91</v>
      </c>
      <c r="H399" s="157"/>
      <c r="N399" s="157"/>
      <c r="P399" s="157"/>
      <c r="Y399" s="157"/>
      <c r="AA399" s="157"/>
    </row>
    <row r="400" spans="2:27" x14ac:dyDescent="0.15">
      <c r="B400" s="20" t="s">
        <v>113</v>
      </c>
      <c r="C400" s="158">
        <v>15982902.279999999</v>
      </c>
      <c r="D400" s="158">
        <v>4699927.49</v>
      </c>
      <c r="E400" s="158">
        <v>90204038.739999995</v>
      </c>
      <c r="F400" s="157">
        <v>110886868.50999999</v>
      </c>
      <c r="G400" s="20" t="s">
        <v>50</v>
      </c>
      <c r="H400" s="157"/>
      <c r="N400" s="157"/>
      <c r="P400" s="157"/>
      <c r="Y400" s="157"/>
      <c r="AA400" s="157"/>
    </row>
    <row r="401" spans="2:27" ht="13.5" customHeight="1" x14ac:dyDescent="0.15">
      <c r="B401" s="20" t="s">
        <v>50</v>
      </c>
      <c r="C401" s="158">
        <v>12406938.25</v>
      </c>
      <c r="D401" s="158">
        <v>8346746.1299999999</v>
      </c>
      <c r="E401" s="158">
        <v>19900252.289999999</v>
      </c>
      <c r="F401" s="157">
        <v>40653936.670000002</v>
      </c>
      <c r="G401" s="20" t="s">
        <v>51</v>
      </c>
      <c r="H401" s="157"/>
      <c r="N401" s="157"/>
      <c r="P401" s="157"/>
      <c r="Y401" s="157"/>
      <c r="AA401" s="157"/>
    </row>
    <row r="402" spans="2:27" x14ac:dyDescent="0.15">
      <c r="B402" s="20" t="s">
        <v>51</v>
      </c>
      <c r="C402" s="158">
        <v>3264011.35</v>
      </c>
      <c r="D402" s="158">
        <v>2299933.09</v>
      </c>
      <c r="E402" s="158">
        <v>3352921.69</v>
      </c>
      <c r="F402" s="157">
        <v>8916866.129999999</v>
      </c>
      <c r="H402" s="157"/>
      <c r="Y402" s="157"/>
      <c r="AA402" s="157"/>
    </row>
    <row r="403" spans="2:27" ht="13.5" customHeight="1" x14ac:dyDescent="0.15">
      <c r="B403" s="20" t="s">
        <v>34</v>
      </c>
      <c r="C403" s="158">
        <v>111251296.29000001</v>
      </c>
      <c r="D403" s="158">
        <v>88032675.680000007</v>
      </c>
      <c r="E403" s="158">
        <v>339449695.41000003</v>
      </c>
      <c r="F403" s="157">
        <v>538733667.38000011</v>
      </c>
      <c r="H403" s="157"/>
      <c r="Y403" s="157"/>
      <c r="AA403" s="157"/>
    </row>
    <row r="404" spans="2:27" x14ac:dyDescent="0.15">
      <c r="F404" s="157"/>
      <c r="H404" s="157"/>
      <c r="Y404" s="157"/>
      <c r="AA404" s="157"/>
    </row>
    <row r="405" spans="2:27" x14ac:dyDescent="0.15">
      <c r="F405" s="157"/>
      <c r="H405" s="157"/>
      <c r="Y405" s="157"/>
      <c r="AA405" s="157"/>
    </row>
    <row r="406" spans="2:27" x14ac:dyDescent="0.15">
      <c r="B406" s="20" t="s">
        <v>112</v>
      </c>
      <c r="F406" s="157"/>
      <c r="H406" s="157"/>
      <c r="Y406" s="157"/>
      <c r="AA406" s="157"/>
    </row>
    <row r="407" spans="2:27" x14ac:dyDescent="0.15">
      <c r="F407" s="157"/>
      <c r="H407" s="157"/>
      <c r="Y407" s="157"/>
      <c r="AA407" s="157"/>
    </row>
    <row r="408" spans="2:27" x14ac:dyDescent="0.15">
      <c r="C408" s="20" t="s">
        <v>54</v>
      </c>
      <c r="D408" s="20" t="s">
        <v>55</v>
      </c>
      <c r="E408" s="20" t="s">
        <v>56</v>
      </c>
      <c r="F408" s="157" t="s">
        <v>59</v>
      </c>
      <c r="H408" s="157"/>
      <c r="Y408" s="157"/>
      <c r="AA408" s="157"/>
    </row>
    <row r="409" spans="2:27" x14ac:dyDescent="0.15">
      <c r="B409" s="20" t="s">
        <v>60</v>
      </c>
      <c r="C409" s="20">
        <v>7840.44</v>
      </c>
      <c r="D409" s="20">
        <v>3486.02</v>
      </c>
      <c r="E409" s="20">
        <v>3721.04</v>
      </c>
      <c r="F409" s="157">
        <v>4527.51</v>
      </c>
      <c r="H409" s="157"/>
      <c r="Y409" s="157"/>
      <c r="AA409" s="157"/>
    </row>
    <row r="410" spans="2:27" x14ac:dyDescent="0.15">
      <c r="B410" s="20" t="s">
        <v>61</v>
      </c>
      <c r="C410" s="20">
        <v>6281.67</v>
      </c>
      <c r="D410" s="20">
        <v>6692.73</v>
      </c>
      <c r="E410" s="20">
        <v>3948.59</v>
      </c>
      <c r="F410" s="157">
        <v>5389.3</v>
      </c>
      <c r="H410" s="157"/>
      <c r="Y410" s="157"/>
      <c r="AA410" s="157"/>
    </row>
    <row r="411" spans="2:27" x14ac:dyDescent="0.15">
      <c r="B411" s="20" t="s">
        <v>69</v>
      </c>
      <c r="C411" s="20">
        <v>9161.2000000000007</v>
      </c>
      <c r="D411" s="20">
        <v>16705.22</v>
      </c>
      <c r="E411" s="20">
        <v>16198.45</v>
      </c>
      <c r="F411" s="157">
        <v>15587.78</v>
      </c>
      <c r="H411" s="157"/>
      <c r="Y411" s="157"/>
      <c r="AA411" s="157"/>
    </row>
    <row r="412" spans="2:27" x14ac:dyDescent="0.15">
      <c r="B412" s="20" t="s">
        <v>67</v>
      </c>
      <c r="C412" s="20">
        <v>10903.72</v>
      </c>
      <c r="D412" s="20">
        <v>11571.5</v>
      </c>
      <c r="E412" s="20">
        <v>22940.62</v>
      </c>
      <c r="F412" s="157">
        <v>18782.5</v>
      </c>
      <c r="H412" s="157"/>
      <c r="Y412" s="157"/>
      <c r="AA412" s="157"/>
    </row>
    <row r="413" spans="2:27" x14ac:dyDescent="0.15">
      <c r="B413" s="20" t="s">
        <v>62</v>
      </c>
      <c r="C413" s="20">
        <v>10337.129999999999</v>
      </c>
      <c r="D413" s="20">
        <v>7232.13</v>
      </c>
      <c r="E413" s="20">
        <v>2301</v>
      </c>
      <c r="F413" s="157">
        <v>4142.62</v>
      </c>
      <c r="H413" s="157"/>
      <c r="Y413" s="157"/>
      <c r="AA413" s="157"/>
    </row>
    <row r="414" spans="2:27" x14ac:dyDescent="0.15">
      <c r="B414" s="20" t="s">
        <v>113</v>
      </c>
      <c r="C414" s="20">
        <v>6807.4</v>
      </c>
      <c r="D414" s="20">
        <v>3814.5</v>
      </c>
      <c r="E414" s="20">
        <v>2039.46</v>
      </c>
      <c r="F414" s="157">
        <v>2641</v>
      </c>
      <c r="H414" s="157"/>
      <c r="Y414" s="157"/>
      <c r="AA414" s="157"/>
    </row>
    <row r="415" spans="2:27" x14ac:dyDescent="0.15">
      <c r="B415" s="20" t="s">
        <v>50</v>
      </c>
      <c r="C415" s="20">
        <v>5420.55</v>
      </c>
      <c r="D415" s="20">
        <v>6345.81</v>
      </c>
      <c r="E415" s="20">
        <v>2000.6</v>
      </c>
      <c r="F415" s="157">
        <v>3510.11</v>
      </c>
      <c r="H415" s="157"/>
      <c r="Y415" s="157"/>
      <c r="AA415" s="157"/>
    </row>
    <row r="416" spans="2:27" x14ac:dyDescent="0.15">
      <c r="B416" s="20" t="s">
        <v>51</v>
      </c>
      <c r="C416" s="20">
        <v>4243.55</v>
      </c>
      <c r="D416" s="20">
        <v>4040</v>
      </c>
      <c r="E416" s="20">
        <v>2123.04</v>
      </c>
      <c r="F416" s="157">
        <v>3465.75</v>
      </c>
      <c r="H416" s="157"/>
      <c r="Y416" s="157"/>
      <c r="AA416" s="157"/>
    </row>
    <row r="417" spans="2:27" x14ac:dyDescent="0.15">
      <c r="B417" s="20" t="s">
        <v>34</v>
      </c>
      <c r="C417" s="20">
        <v>7823.35</v>
      </c>
      <c r="D417" s="20">
        <v>6897.27</v>
      </c>
      <c r="E417" s="20">
        <v>2937.56</v>
      </c>
      <c r="F417" s="157">
        <v>4410.32</v>
      </c>
      <c r="H417" s="157"/>
      <c r="Y417" s="157"/>
      <c r="AA417" s="157"/>
    </row>
    <row r="418" spans="2:27" x14ac:dyDescent="0.15">
      <c r="F418" s="157"/>
      <c r="H418" s="157"/>
      <c r="Y418" s="157"/>
      <c r="AA418" s="157"/>
    </row>
    <row r="419" spans="2:27" x14ac:dyDescent="0.15">
      <c r="F419" s="157"/>
      <c r="H419" s="157"/>
      <c r="Y419" s="157"/>
      <c r="AA419" s="157"/>
    </row>
    <row r="420" spans="2:27" x14ac:dyDescent="0.15">
      <c r="F420" s="157"/>
      <c r="H420" s="157"/>
      <c r="Y420" s="157"/>
      <c r="AA420" s="157"/>
    </row>
    <row r="421" spans="2:27" x14ac:dyDescent="0.15">
      <c r="F421" s="157"/>
      <c r="H421" s="157"/>
      <c r="Y421" s="157"/>
      <c r="AA421" s="157"/>
    </row>
    <row r="422" spans="2:27" x14ac:dyDescent="0.15">
      <c r="F422" s="157"/>
      <c r="H422" s="157"/>
      <c r="Y422" s="157"/>
      <c r="AA422" s="157"/>
    </row>
    <row r="423" spans="2:27" x14ac:dyDescent="0.15">
      <c r="F423" s="157"/>
      <c r="H423" s="157"/>
      <c r="Y423" s="157"/>
      <c r="AA423" s="157"/>
    </row>
    <row r="424" spans="2:27" x14ac:dyDescent="0.15">
      <c r="F424" s="157"/>
      <c r="H424" s="157"/>
      <c r="Y424" s="157"/>
      <c r="AA424" s="157"/>
    </row>
    <row r="425" spans="2:27" x14ac:dyDescent="0.15">
      <c r="F425" s="157"/>
      <c r="H425" s="157"/>
      <c r="Y425" s="157"/>
      <c r="AA425" s="157"/>
    </row>
    <row r="426" spans="2:27" x14ac:dyDescent="0.15">
      <c r="F426" s="157"/>
      <c r="H426" s="157"/>
      <c r="Y426" s="157"/>
      <c r="AA426" s="157"/>
    </row>
    <row r="427" spans="2:27" x14ac:dyDescent="0.15">
      <c r="F427" s="157"/>
      <c r="H427" s="157"/>
      <c r="Y427" s="157"/>
      <c r="AA427" s="157"/>
    </row>
    <row r="428" spans="2:27" x14ac:dyDescent="0.15">
      <c r="F428" s="157"/>
      <c r="H428" s="157"/>
      <c r="Y428" s="157"/>
      <c r="AA428" s="157"/>
    </row>
    <row r="429" spans="2:27" x14ac:dyDescent="0.15">
      <c r="F429" s="157"/>
      <c r="H429" s="157"/>
      <c r="Y429" s="157"/>
      <c r="AA429" s="157"/>
    </row>
    <row r="430" spans="2:27" x14ac:dyDescent="0.15">
      <c r="F430" s="157"/>
      <c r="H430" s="157"/>
      <c r="Y430" s="157"/>
      <c r="AA430" s="157"/>
    </row>
    <row r="431" spans="2:27" x14ac:dyDescent="0.15">
      <c r="F431" s="157"/>
      <c r="H431" s="157"/>
      <c r="Y431" s="157"/>
      <c r="AA431" s="157"/>
    </row>
    <row r="432" spans="2:27" x14ac:dyDescent="0.15">
      <c r="F432" s="157"/>
      <c r="H432" s="157"/>
      <c r="Y432" s="157"/>
      <c r="AA432" s="157"/>
    </row>
    <row r="433" spans="6:27" x14ac:dyDescent="0.15">
      <c r="F433" s="157"/>
      <c r="H433" s="157"/>
      <c r="Y433" s="157"/>
      <c r="AA433" s="157"/>
    </row>
    <row r="434" spans="6:27" x14ac:dyDescent="0.15">
      <c r="F434" s="157"/>
      <c r="H434" s="157"/>
      <c r="Y434" s="157"/>
      <c r="AA434" s="157"/>
    </row>
    <row r="435" spans="6:27" x14ac:dyDescent="0.15">
      <c r="F435" s="157"/>
      <c r="H435" s="157"/>
      <c r="Y435" s="157"/>
      <c r="AA435" s="157"/>
    </row>
    <row r="436" spans="6:27" x14ac:dyDescent="0.15">
      <c r="F436" s="157"/>
      <c r="H436" s="157"/>
      <c r="Y436" s="157"/>
      <c r="AA436" s="157"/>
    </row>
    <row r="437" spans="6:27" x14ac:dyDescent="0.15">
      <c r="F437" s="157"/>
      <c r="H437" s="157"/>
      <c r="Y437" s="157"/>
      <c r="AA437" s="157"/>
    </row>
    <row r="438" spans="6:27" x14ac:dyDescent="0.15">
      <c r="F438" s="157"/>
      <c r="H438" s="157"/>
      <c r="Y438" s="157"/>
      <c r="AA438" s="157"/>
    </row>
    <row r="439" spans="6:27" x14ac:dyDescent="0.15">
      <c r="F439" s="157"/>
      <c r="H439" s="157"/>
      <c r="Y439" s="157"/>
      <c r="AA439" s="157"/>
    </row>
    <row r="440" spans="6:27" x14ac:dyDescent="0.15">
      <c r="F440" s="157"/>
      <c r="H440" s="157"/>
      <c r="Y440" s="157"/>
      <c r="AA440" s="157"/>
    </row>
    <row r="441" spans="6:27" x14ac:dyDescent="0.15">
      <c r="F441" s="157"/>
      <c r="H441" s="157"/>
      <c r="Y441" s="157"/>
      <c r="AA441" s="157"/>
    </row>
    <row r="442" spans="6:27" x14ac:dyDescent="0.15">
      <c r="F442" s="157"/>
      <c r="H442" s="157"/>
      <c r="Y442" s="157"/>
      <c r="AA442" s="157"/>
    </row>
    <row r="443" spans="6:27" x14ac:dyDescent="0.15">
      <c r="F443" s="157"/>
      <c r="H443" s="157"/>
      <c r="Y443" s="157"/>
      <c r="AA443" s="157"/>
    </row>
    <row r="444" spans="6:27" x14ac:dyDescent="0.15">
      <c r="F444" s="157"/>
      <c r="H444" s="157"/>
      <c r="Y444" s="157"/>
      <c r="AA444" s="157"/>
    </row>
    <row r="445" spans="6:27" x14ac:dyDescent="0.15">
      <c r="F445" s="157"/>
      <c r="H445" s="157"/>
      <c r="Y445" s="157"/>
      <c r="AA445" s="157"/>
    </row>
    <row r="446" spans="6:27" x14ac:dyDescent="0.15">
      <c r="F446" s="157"/>
      <c r="H446" s="157"/>
      <c r="Y446" s="157"/>
      <c r="AA446" s="157"/>
    </row>
    <row r="447" spans="6:27" x14ac:dyDescent="0.15">
      <c r="F447" s="157"/>
      <c r="H447" s="157"/>
      <c r="Y447" s="157"/>
      <c r="AA447" s="157"/>
    </row>
    <row r="448" spans="6:27" x14ac:dyDescent="0.15">
      <c r="F448" s="157"/>
      <c r="H448" s="157"/>
      <c r="Y448" s="157"/>
      <c r="AA448" s="157"/>
    </row>
    <row r="449" spans="6:27" x14ac:dyDescent="0.15">
      <c r="F449" s="157"/>
      <c r="H449" s="157"/>
      <c r="Y449" s="157"/>
      <c r="AA449" s="157"/>
    </row>
    <row r="450" spans="6:27" x14ac:dyDescent="0.15">
      <c r="F450" s="157"/>
      <c r="H450" s="157"/>
      <c r="Y450" s="157"/>
      <c r="AA450" s="157"/>
    </row>
    <row r="451" spans="6:27" x14ac:dyDescent="0.15">
      <c r="F451" s="157"/>
      <c r="H451" s="157"/>
      <c r="Y451" s="157"/>
      <c r="AA451" s="157"/>
    </row>
    <row r="452" spans="6:27" x14ac:dyDescent="0.15">
      <c r="F452" s="157"/>
      <c r="H452" s="157"/>
      <c r="Y452" s="157"/>
      <c r="AA452" s="157"/>
    </row>
    <row r="453" spans="6:27" x14ac:dyDescent="0.15">
      <c r="F453" s="157"/>
      <c r="H453" s="157"/>
      <c r="Y453" s="157"/>
      <c r="AA453" s="157"/>
    </row>
    <row r="454" spans="6:27" x14ac:dyDescent="0.15">
      <c r="F454" s="157"/>
      <c r="H454" s="157"/>
      <c r="Y454" s="157"/>
      <c r="AA454" s="157"/>
    </row>
    <row r="455" spans="6:27" x14ac:dyDescent="0.15">
      <c r="F455" s="157"/>
      <c r="H455" s="157"/>
      <c r="Y455" s="157"/>
      <c r="AA455" s="157"/>
    </row>
    <row r="456" spans="6:27" x14ac:dyDescent="0.15">
      <c r="F456" s="157"/>
      <c r="H456" s="157"/>
      <c r="Y456" s="157"/>
      <c r="AA456" s="157"/>
    </row>
    <row r="457" spans="6:27" x14ac:dyDescent="0.15">
      <c r="F457" s="157"/>
      <c r="H457" s="157"/>
      <c r="Y457" s="157"/>
      <c r="AA457" s="157"/>
    </row>
    <row r="458" spans="6:27" x14ac:dyDescent="0.15">
      <c r="F458" s="157"/>
      <c r="H458" s="157"/>
      <c r="Y458" s="157"/>
      <c r="AA458" s="157"/>
    </row>
    <row r="459" spans="6:27" x14ac:dyDescent="0.15">
      <c r="F459" s="157"/>
      <c r="H459" s="157"/>
      <c r="Y459" s="157"/>
      <c r="AA459" s="157"/>
    </row>
    <row r="460" spans="6:27" x14ac:dyDescent="0.15">
      <c r="F460" s="157"/>
      <c r="H460" s="157"/>
      <c r="Y460" s="157"/>
      <c r="AA460" s="157"/>
    </row>
    <row r="461" spans="6:27" x14ac:dyDescent="0.15">
      <c r="F461" s="157"/>
      <c r="H461" s="157"/>
      <c r="Y461" s="157"/>
      <c r="AA461" s="157"/>
    </row>
    <row r="462" spans="6:27" x14ac:dyDescent="0.15">
      <c r="F462" s="157"/>
      <c r="H462" s="157"/>
      <c r="Y462" s="157"/>
      <c r="AA462" s="157"/>
    </row>
    <row r="463" spans="6:27" x14ac:dyDescent="0.15">
      <c r="F463" s="157"/>
      <c r="H463" s="157"/>
      <c r="Y463" s="157"/>
      <c r="AA463" s="157"/>
    </row>
    <row r="464" spans="6:27" x14ac:dyDescent="0.15">
      <c r="F464" s="157"/>
      <c r="H464" s="157"/>
      <c r="Y464" s="157"/>
      <c r="AA464" s="157"/>
    </row>
    <row r="465" spans="6:27" x14ac:dyDescent="0.15">
      <c r="F465" s="157"/>
      <c r="H465" s="157"/>
      <c r="Y465" s="157"/>
      <c r="AA465" s="157"/>
    </row>
    <row r="466" spans="6:27" x14ac:dyDescent="0.15">
      <c r="Y466" s="157"/>
      <c r="AA466" s="157"/>
    </row>
    <row r="467" spans="6:27" x14ac:dyDescent="0.15">
      <c r="Y467" s="157"/>
      <c r="AA467" s="157"/>
    </row>
    <row r="468" spans="6:27" x14ac:dyDescent="0.15">
      <c r="Y468" s="157"/>
      <c r="AA468" s="157"/>
    </row>
    <row r="469" spans="6:27" x14ac:dyDescent="0.15">
      <c r="Y469" s="157"/>
      <c r="AA469" s="157"/>
    </row>
    <row r="470" spans="6:27" x14ac:dyDescent="0.15">
      <c r="Y470" s="157"/>
      <c r="AA470" s="157"/>
    </row>
    <row r="471" spans="6:27" x14ac:dyDescent="0.15">
      <c r="Y471" s="157"/>
      <c r="AA471" s="157"/>
    </row>
    <row r="472" spans="6:27" x14ac:dyDescent="0.15">
      <c r="Y472" s="157"/>
      <c r="AA472" s="157"/>
    </row>
    <row r="473" spans="6:27" x14ac:dyDescent="0.15">
      <c r="Y473" s="157"/>
      <c r="AA473" s="157"/>
    </row>
    <row r="474" spans="6:27" x14ac:dyDescent="0.15">
      <c r="Y474" s="157"/>
      <c r="AA474" s="157"/>
    </row>
    <row r="475" spans="6:27" x14ac:dyDescent="0.15">
      <c r="Y475" s="157"/>
      <c r="AA475" s="157"/>
    </row>
    <row r="476" spans="6:27" x14ac:dyDescent="0.15">
      <c r="Y476" s="157"/>
      <c r="AA476" s="157"/>
    </row>
    <row r="477" spans="6:27" x14ac:dyDescent="0.15">
      <c r="Y477" s="157"/>
      <c r="AA477" s="157"/>
    </row>
    <row r="478" spans="6:27" x14ac:dyDescent="0.15">
      <c r="Y478" s="157"/>
      <c r="AA478" s="157"/>
    </row>
    <row r="479" spans="6:27" x14ac:dyDescent="0.15">
      <c r="Y479" s="157"/>
      <c r="AA479" s="157"/>
    </row>
    <row r="480" spans="6:27" x14ac:dyDescent="0.15">
      <c r="Y480" s="157"/>
      <c r="AA480" s="157"/>
    </row>
    <row r="481" spans="25:27" x14ac:dyDescent="0.15">
      <c r="Y481" s="157"/>
      <c r="AA481" s="157"/>
    </row>
    <row r="482" spans="25:27" x14ac:dyDescent="0.15">
      <c r="Y482" s="157"/>
      <c r="AA482" s="157"/>
    </row>
    <row r="483" spans="25:27" x14ac:dyDescent="0.15">
      <c r="Y483" s="157"/>
      <c r="AA483" s="157"/>
    </row>
    <row r="484" spans="25:27" x14ac:dyDescent="0.15">
      <c r="Y484" s="157"/>
      <c r="AA484" s="157"/>
    </row>
    <row r="485" spans="25:27" x14ac:dyDescent="0.15">
      <c r="Y485" s="157"/>
      <c r="AA485" s="157"/>
    </row>
    <row r="486" spans="25:27" x14ac:dyDescent="0.15">
      <c r="Y486" s="157"/>
      <c r="AA486" s="157"/>
    </row>
    <row r="487" spans="25:27" x14ac:dyDescent="0.15">
      <c r="Y487" s="157"/>
      <c r="AA487" s="157"/>
    </row>
    <row r="488" spans="25:27" x14ac:dyDescent="0.15">
      <c r="Y488" s="157"/>
      <c r="AA488" s="157"/>
    </row>
    <row r="489" spans="25:27" x14ac:dyDescent="0.15">
      <c r="Y489" s="157"/>
      <c r="AA489" s="157"/>
    </row>
    <row r="490" spans="25:27" x14ac:dyDescent="0.15">
      <c r="Y490" s="157"/>
      <c r="AA490" s="157"/>
    </row>
    <row r="491" spans="25:27" x14ac:dyDescent="0.15">
      <c r="Y491" s="157"/>
      <c r="AA491" s="157"/>
    </row>
    <row r="492" spans="25:27" x14ac:dyDescent="0.15">
      <c r="Y492" s="157"/>
      <c r="AA492" s="157"/>
    </row>
    <row r="493" spans="25:27" x14ac:dyDescent="0.15">
      <c r="Y493" s="157"/>
      <c r="AA493" s="157"/>
    </row>
    <row r="494" spans="25:27" x14ac:dyDescent="0.15">
      <c r="Y494" s="157"/>
      <c r="AA494" s="157"/>
    </row>
    <row r="495" spans="25:27" x14ac:dyDescent="0.15">
      <c r="Y495" s="157"/>
      <c r="AA495" s="157"/>
    </row>
    <row r="496" spans="25:27" x14ac:dyDescent="0.15">
      <c r="Y496" s="157"/>
      <c r="AA496" s="157"/>
    </row>
    <row r="497" spans="25:27" x14ac:dyDescent="0.15">
      <c r="Y497" s="157"/>
      <c r="AA497" s="157"/>
    </row>
    <row r="498" spans="25:27" x14ac:dyDescent="0.15">
      <c r="Y498" s="157"/>
      <c r="AA498" s="157"/>
    </row>
    <row r="499" spans="25:27" x14ac:dyDescent="0.15">
      <c r="Y499" s="157"/>
      <c r="AA499" s="157"/>
    </row>
    <row r="500" spans="25:27" x14ac:dyDescent="0.15">
      <c r="Y500" s="157"/>
      <c r="AA500" s="157"/>
    </row>
    <row r="501" spans="25:27" x14ac:dyDescent="0.15">
      <c r="Y501" s="157"/>
      <c r="AA501" s="157"/>
    </row>
    <row r="502" spans="25:27" x14ac:dyDescent="0.15">
      <c r="Y502" s="157"/>
      <c r="AA502" s="157"/>
    </row>
    <row r="503" spans="25:27" x14ac:dyDescent="0.15">
      <c r="Y503" s="157"/>
      <c r="AA503" s="157"/>
    </row>
    <row r="504" spans="25:27" x14ac:dyDescent="0.15">
      <c r="Y504" s="157"/>
      <c r="AA504" s="157"/>
    </row>
    <row r="505" spans="25:27" x14ac:dyDescent="0.15">
      <c r="Y505" s="157"/>
      <c r="AA505" s="157"/>
    </row>
    <row r="506" spans="25:27" x14ac:dyDescent="0.15">
      <c r="Y506" s="157"/>
      <c r="AA506" s="157"/>
    </row>
    <row r="507" spans="25:27" x14ac:dyDescent="0.15">
      <c r="Y507" s="157"/>
      <c r="AA507" s="157"/>
    </row>
    <row r="508" spans="25:27" x14ac:dyDescent="0.15">
      <c r="Y508" s="157"/>
      <c r="AA508" s="157"/>
    </row>
    <row r="509" spans="25:27" x14ac:dyDescent="0.15">
      <c r="Y509" s="157"/>
      <c r="AA509" s="157"/>
    </row>
    <row r="510" spans="25:27" x14ac:dyDescent="0.15">
      <c r="Y510" s="157"/>
      <c r="AA510" s="157"/>
    </row>
    <row r="511" spans="25:27" x14ac:dyDescent="0.15">
      <c r="Y511" s="157"/>
      <c r="AA511" s="157"/>
    </row>
    <row r="512" spans="25:27" x14ac:dyDescent="0.15">
      <c r="Y512" s="157"/>
      <c r="AA512" s="157"/>
    </row>
    <row r="513" spans="25:27" x14ac:dyDescent="0.15">
      <c r="Y513" s="157"/>
      <c r="AA513" s="157"/>
    </row>
    <row r="514" spans="25:27" x14ac:dyDescent="0.15">
      <c r="Y514" s="157"/>
      <c r="AA514" s="157"/>
    </row>
    <row r="515" spans="25:27" x14ac:dyDescent="0.15">
      <c r="Y515" s="157"/>
      <c r="AA515" s="157"/>
    </row>
    <row r="516" spans="25:27" x14ac:dyDescent="0.15">
      <c r="Y516" s="157"/>
      <c r="AA516" s="157"/>
    </row>
    <row r="517" spans="25:27" x14ac:dyDescent="0.15">
      <c r="Y517" s="157"/>
      <c r="AA517" s="157"/>
    </row>
    <row r="518" spans="25:27" x14ac:dyDescent="0.15">
      <c r="Y518" s="157"/>
      <c r="AA518" s="157"/>
    </row>
    <row r="519" spans="25:27" x14ac:dyDescent="0.15">
      <c r="Y519" s="157"/>
      <c r="AA519" s="157"/>
    </row>
    <row r="520" spans="25:27" x14ac:dyDescent="0.15">
      <c r="Y520" s="157"/>
      <c r="AA520" s="157"/>
    </row>
    <row r="521" spans="25:27" x14ac:dyDescent="0.15">
      <c r="Y521" s="157"/>
      <c r="AA521" s="157"/>
    </row>
    <row r="522" spans="25:27" x14ac:dyDescent="0.15">
      <c r="Y522" s="157"/>
      <c r="AA522" s="157"/>
    </row>
    <row r="523" spans="25:27" x14ac:dyDescent="0.15">
      <c r="Y523" s="157"/>
      <c r="AA523" s="157"/>
    </row>
    <row r="524" spans="25:27" x14ac:dyDescent="0.15">
      <c r="Y524" s="157"/>
      <c r="AA524" s="157"/>
    </row>
    <row r="525" spans="25:27" x14ac:dyDescent="0.15">
      <c r="Y525" s="157"/>
      <c r="AA525" s="157"/>
    </row>
    <row r="526" spans="25:27" x14ac:dyDescent="0.15">
      <c r="Y526" s="157"/>
      <c r="AA526" s="157"/>
    </row>
    <row r="527" spans="25:27" x14ac:dyDescent="0.15">
      <c r="Y527" s="157"/>
      <c r="AA527" s="157"/>
    </row>
    <row r="528" spans="25:27" x14ac:dyDescent="0.15">
      <c r="Y528" s="157"/>
      <c r="AA528" s="157"/>
    </row>
    <row r="529" spans="25:27" x14ac:dyDescent="0.15">
      <c r="Y529" s="157"/>
      <c r="AA529" s="157"/>
    </row>
    <row r="530" spans="25:27" x14ac:dyDescent="0.15">
      <c r="Y530" s="157"/>
      <c r="AA530" s="157"/>
    </row>
    <row r="531" spans="25:27" x14ac:dyDescent="0.15">
      <c r="Y531" s="157"/>
      <c r="AA531" s="157"/>
    </row>
    <row r="532" spans="25:27" x14ac:dyDescent="0.15">
      <c r="Y532" s="157"/>
      <c r="AA532" s="157"/>
    </row>
    <row r="533" spans="25:27" x14ac:dyDescent="0.15">
      <c r="Y533" s="157"/>
      <c r="AA533" s="157"/>
    </row>
    <row r="534" spans="25:27" x14ac:dyDescent="0.15">
      <c r="Y534" s="157"/>
      <c r="AA534" s="157"/>
    </row>
    <row r="535" spans="25:27" x14ac:dyDescent="0.15">
      <c r="Y535" s="157"/>
      <c r="AA535" s="157"/>
    </row>
    <row r="536" spans="25:27" x14ac:dyDescent="0.15">
      <c r="Y536" s="157"/>
      <c r="AA536" s="157"/>
    </row>
    <row r="537" spans="25:27" x14ac:dyDescent="0.15">
      <c r="Y537" s="157"/>
      <c r="AA537" s="157"/>
    </row>
    <row r="538" spans="25:27" x14ac:dyDescent="0.15">
      <c r="Y538" s="157"/>
      <c r="AA538" s="157"/>
    </row>
    <row r="539" spans="25:27" x14ac:dyDescent="0.15">
      <c r="Y539" s="157"/>
      <c r="AA539" s="157"/>
    </row>
    <row r="540" spans="25:27" x14ac:dyDescent="0.15">
      <c r="Y540" s="157"/>
      <c r="AA540" s="157"/>
    </row>
    <row r="541" spans="25:27" x14ac:dyDescent="0.15">
      <c r="Y541" s="157"/>
      <c r="AA541" s="157"/>
    </row>
    <row r="542" spans="25:27" x14ac:dyDescent="0.15">
      <c r="Y542" s="157"/>
      <c r="AA542" s="157"/>
    </row>
    <row r="543" spans="25:27" x14ac:dyDescent="0.15">
      <c r="Y543" s="157"/>
      <c r="AA543" s="157"/>
    </row>
    <row r="544" spans="25:27" x14ac:dyDescent="0.15">
      <c r="Y544" s="157"/>
      <c r="AA544" s="157"/>
    </row>
    <row r="545" spans="25:27" x14ac:dyDescent="0.15">
      <c r="Y545" s="157"/>
      <c r="AA545" s="157"/>
    </row>
    <row r="546" spans="25:27" x14ac:dyDescent="0.15">
      <c r="Y546" s="157"/>
      <c r="AA546" s="157"/>
    </row>
    <row r="547" spans="25:27" x14ac:dyDescent="0.15">
      <c r="Y547" s="157"/>
      <c r="AA547" s="157"/>
    </row>
    <row r="548" spans="25:27" x14ac:dyDescent="0.15">
      <c r="Y548" s="157"/>
      <c r="AA548" s="157"/>
    </row>
    <row r="549" spans="25:27" x14ac:dyDescent="0.15">
      <c r="Y549" s="157"/>
      <c r="AA549" s="157"/>
    </row>
    <row r="550" spans="25:27" x14ac:dyDescent="0.15">
      <c r="Y550" s="157"/>
      <c r="AA550" s="157"/>
    </row>
    <row r="551" spans="25:27" x14ac:dyDescent="0.15">
      <c r="Y551" s="157"/>
      <c r="AA551" s="157"/>
    </row>
    <row r="552" spans="25:27" x14ac:dyDescent="0.15">
      <c r="Y552" s="157"/>
      <c r="AA552" s="157"/>
    </row>
    <row r="553" spans="25:27" x14ac:dyDescent="0.15">
      <c r="Y553" s="157"/>
      <c r="AA553" s="157"/>
    </row>
    <row r="554" spans="25:27" x14ac:dyDescent="0.15">
      <c r="Y554" s="157"/>
      <c r="AA554" s="157"/>
    </row>
    <row r="555" spans="25:27" x14ac:dyDescent="0.15">
      <c r="Y555" s="157"/>
      <c r="AA555" s="157"/>
    </row>
    <row r="556" spans="25:27" x14ac:dyDescent="0.15">
      <c r="Y556" s="157"/>
      <c r="AA556" s="157"/>
    </row>
    <row r="557" spans="25:27" x14ac:dyDescent="0.15">
      <c r="Y557" s="157"/>
      <c r="AA557" s="157"/>
    </row>
    <row r="558" spans="25:27" x14ac:dyDescent="0.15">
      <c r="Y558" s="157"/>
      <c r="AA558" s="157"/>
    </row>
    <row r="559" spans="25:27" x14ac:dyDescent="0.15">
      <c r="Y559" s="157"/>
      <c r="AA559" s="157"/>
    </row>
    <row r="560" spans="25:27" x14ac:dyDescent="0.15">
      <c r="Y560" s="157"/>
      <c r="AA560" s="157"/>
    </row>
    <row r="561" spans="25:27" x14ac:dyDescent="0.15">
      <c r="Y561" s="157"/>
      <c r="AA561" s="157"/>
    </row>
  </sheetData>
  <sheetProtection algorithmName="SHA-512" hashValue="E27tuOV6YmXDcMwTBXbot62B/FCK5FCyWcmc7g4tv5v7gqkdOzRhoUVX5dxDpJNtiATkHRfGhHDI9kOgfA4fIQ==" saltValue="LIdmMrabm7WkKDiI9TS95g==" spinCount="100000" sheet="1" selectLockedCells="1" selectUnlockedCells="1"/>
  <sortState ref="I7:I37">
    <sortCondition ref="I7:I37"/>
  </sortState>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Background Information</vt:lpstr>
      <vt:lpstr>1. Implementation</vt:lpstr>
      <vt:lpstr>2. Client Demographics</vt:lpstr>
      <vt:lpstr>3. Client Needs and Support</vt:lpstr>
      <vt:lpstr>4. Expenditure</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2015-10-02T13:15:57Z</dcterms:created>
  <cp:lastPrinted>2015-12-21T10:43:03Z</cp:lastPrinted>
  <dcterms:modified xsi:type="dcterms:W3CDTF">2018-08-13T16:14:41Z</dcterms:modified>
</cp:coreProperties>
</file>