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7795" windowHeight="12525"/>
  </bookViews>
  <sheets>
    <sheet name="Table" sheetId="7" r:id="rId1"/>
    <sheet name="Published" sheetId="1" state="hidden" r:id="rId2"/>
    <sheet name="Data 2015-16" sheetId="2" state="hidden" r:id="rId3"/>
    <sheet name="Data 2014-15" sheetId="3" state="hidden" r:id="rId4"/>
    <sheet name="data 2013-14" sheetId="4" state="hidden" r:id="rId5"/>
    <sheet name="data 2012-13" sheetId="5" state="hidden" r:id="rId6"/>
    <sheet name="data 2011-12" sheetId="6" state="hidden" r:id="rId7"/>
    <sheet name="lookups" sheetId="8" state="hidden" r:id="rId8"/>
  </sheets>
  <calcPr calcId="145621"/>
</workbook>
</file>

<file path=xl/calcChain.xml><?xml version="1.0" encoding="utf-8"?>
<calcChain xmlns="http://schemas.openxmlformats.org/spreadsheetml/2006/main">
  <c r="C19" i="7" l="1"/>
  <c r="C18" i="7"/>
  <c r="B19" i="7"/>
  <c r="B18" i="7"/>
  <c r="C14" i="7"/>
  <c r="C13" i="7"/>
  <c r="B14" i="7"/>
  <c r="B13" i="7"/>
  <c r="B11" i="7"/>
  <c r="B10" i="7"/>
  <c r="B9" i="7"/>
  <c r="B8" i="7"/>
  <c r="B7" i="7"/>
  <c r="B6" i="7"/>
  <c r="B16" i="7"/>
  <c r="C16" i="7"/>
  <c r="C11" i="7"/>
  <c r="C10" i="7"/>
  <c r="C9" i="7"/>
  <c r="C8" i="7"/>
  <c r="C7" i="7"/>
  <c r="C6" i="7"/>
  <c r="D16" i="7" l="1"/>
  <c r="D14" i="7"/>
  <c r="D13" i="7"/>
  <c r="D12" i="7"/>
  <c r="D11" i="7"/>
  <c r="D10" i="7"/>
  <c r="D9" i="7"/>
  <c r="D8" i="7"/>
  <c r="D7" i="7"/>
  <c r="D6" i="7"/>
  <c r="E16" i="7"/>
  <c r="E14" i="7"/>
  <c r="E13" i="7"/>
  <c r="E12" i="7"/>
  <c r="E11" i="7"/>
  <c r="E10" i="7"/>
  <c r="E9" i="7"/>
  <c r="E8" i="7"/>
  <c r="E7" i="7"/>
  <c r="E6" i="7"/>
  <c r="F9" i="7"/>
  <c r="F16" i="7"/>
  <c r="F14" i="7"/>
  <c r="F13" i="7"/>
  <c r="F12" i="7"/>
  <c r="F11" i="7"/>
  <c r="F10" i="7"/>
  <c r="F8" i="7"/>
  <c r="F7" i="7"/>
  <c r="E15" i="7" l="1"/>
  <c r="E17" i="7" s="1"/>
  <c r="D15" i="7"/>
  <c r="D17" i="7" s="1"/>
  <c r="F6" i="7"/>
  <c r="F15" i="7" s="1"/>
  <c r="F17" i="7" s="1"/>
  <c r="O1" i="7" l="1"/>
  <c r="B12" i="7" l="1"/>
  <c r="B15" i="7" s="1"/>
  <c r="B17" i="7" s="1"/>
  <c r="C12" i="7"/>
  <c r="C15" i="7" s="1"/>
  <c r="C17" i="7" s="1"/>
  <c r="B20" i="7"/>
  <c r="C20" i="7"/>
  <c r="C21" i="7" l="1"/>
  <c r="B21" i="7"/>
  <c r="E21" i="7"/>
  <c r="F21" i="7"/>
  <c r="D21" i="7"/>
  <c r="G19" i="1" l="1"/>
  <c r="H7" i="1"/>
  <c r="H9" i="1"/>
  <c r="H11" i="1"/>
  <c r="H15" i="1"/>
  <c r="H4" i="1"/>
  <c r="H12" i="1"/>
  <c r="H6" i="1"/>
  <c r="H10" i="1"/>
  <c r="H14" i="1"/>
  <c r="G12" i="1"/>
  <c r="G8" i="1"/>
  <c r="G5" i="1"/>
  <c r="G4" i="1"/>
  <c r="H8" i="1"/>
  <c r="G13" i="1"/>
  <c r="H5" i="1"/>
  <c r="G9" i="1"/>
  <c r="H13" i="1"/>
  <c r="G7" i="1"/>
  <c r="G11" i="1"/>
  <c r="G15" i="1"/>
  <c r="G6" i="1"/>
  <c r="G10" i="1"/>
  <c r="G14" i="1"/>
</calcChain>
</file>

<file path=xl/comments1.xml><?xml version="1.0" encoding="utf-8"?>
<comments xmlns="http://schemas.openxmlformats.org/spreadsheetml/2006/main">
  <authors>
    <author>DM</author>
  </authors>
  <commentList>
    <comment ref="J5" authorId="0">
      <text>
        <r>
          <rPr>
            <b/>
            <sz val="8"/>
            <color indexed="81"/>
            <rFont val="Tahoma"/>
            <family val="2"/>
          </rPr>
          <t>DM:</t>
        </r>
        <r>
          <rPr>
            <sz val="8"/>
            <color indexed="81"/>
            <rFont val="Tahoma"/>
            <family val="2"/>
          </rPr>
          <t xml:space="preserve">
Taken these from minus police and fire LFR 00 - $5m exp on Transport by P&amp;F</t>
        </r>
      </text>
    </comment>
  </commentList>
</comments>
</file>

<file path=xl/comments2.xml><?xml version="1.0" encoding="utf-8"?>
<comments xmlns="http://schemas.openxmlformats.org/spreadsheetml/2006/main">
  <authors>
    <author>DM</author>
  </authors>
  <commentList>
    <comment ref="J3" authorId="0">
      <text>
        <r>
          <rPr>
            <b/>
            <sz val="8"/>
            <color indexed="81"/>
            <rFont val="Tahoma"/>
            <family val="2"/>
          </rPr>
          <t>DM:</t>
        </r>
        <r>
          <rPr>
            <sz val="8"/>
            <color indexed="81"/>
            <rFont val="Tahoma"/>
            <family val="2"/>
          </rPr>
          <t xml:space="preserve">
Taken these from minus police and fire LFR 00 - $5m exp on Transport by P&amp;F</t>
        </r>
      </text>
    </comment>
  </commentList>
</comments>
</file>

<file path=xl/sharedStrings.xml><?xml version="1.0" encoding="utf-8"?>
<sst xmlns="http://schemas.openxmlformats.org/spreadsheetml/2006/main" count="881" uniqueCount="217">
  <si>
    <t>Table 1.2 – Net Revenue Expenditure by Service, 2011-12 to 2015-16</t>
  </si>
  <si>
    <t>Cell references</t>
  </si>
  <si>
    <t>£ millions</t>
  </si>
  <si>
    <t>2011-12</t>
  </si>
  <si>
    <t>2012-13</t>
  </si>
  <si>
    <t>2013-14</t>
  </si>
  <si>
    <t>2014-15</t>
  </si>
  <si>
    <t>2015-16</t>
  </si>
  <si>
    <t>Education</t>
  </si>
  <si>
    <t>LFR 00 C70 - C39</t>
  </si>
  <si>
    <t>LFR 00 C68 - C37</t>
  </si>
  <si>
    <t>LFR 00 C102</t>
  </si>
  <si>
    <t>Cultural &amp; Related Services</t>
  </si>
  <si>
    <t>LFR 00 D70 - D39</t>
  </si>
  <si>
    <t>LFR 00 D68 - D37</t>
  </si>
  <si>
    <t>LFR 00 D102</t>
  </si>
  <si>
    <t>Social Work</t>
  </si>
  <si>
    <t>LFR 00 E70 - E39</t>
  </si>
  <si>
    <t>LFR 00 E68 - E37</t>
  </si>
  <si>
    <t>LFR 00 E102</t>
  </si>
  <si>
    <t xml:space="preserve">Roads &amp; Transport </t>
  </si>
  <si>
    <t>LFR 00 H70 - H39 + I70 - I39</t>
  </si>
  <si>
    <t>LFR 00 F70 - F39 + G70 - G39</t>
  </si>
  <si>
    <t>LFR 00 F68 - F37 + G68 - G37</t>
  </si>
  <si>
    <t>LFR 00 F102 + G102</t>
  </si>
  <si>
    <t>Environmental Services</t>
  </si>
  <si>
    <t>LFR 00 J70 - J39</t>
  </si>
  <si>
    <t>LFR 00 H70 - H39</t>
  </si>
  <si>
    <t>LFR 00 H68 - H37</t>
  </si>
  <si>
    <t>LFR 00 H102</t>
  </si>
  <si>
    <t>Planning &amp; Development Services</t>
  </si>
  <si>
    <t>LFR 00 K70 - K39</t>
  </si>
  <si>
    <t>LFR 00 I70 - I39</t>
  </si>
  <si>
    <t>LFR 00 I68 - I37</t>
  </si>
  <si>
    <t>LFR 00 I102</t>
  </si>
  <si>
    <r>
      <t xml:space="preserve">Central Services </t>
    </r>
    <r>
      <rPr>
        <vertAlign val="superscript"/>
        <sz val="10"/>
        <rFont val="Arial"/>
        <family val="2"/>
      </rPr>
      <t>1, 2</t>
    </r>
  </si>
  <si>
    <t>LFR 00 L70 - L39</t>
  </si>
  <si>
    <t>LFR 00 J68 - J37</t>
  </si>
  <si>
    <t>LFR 00 J102</t>
  </si>
  <si>
    <t>Non-HRA Housing</t>
  </si>
  <si>
    <t>LFR 00 M70 - M39</t>
  </si>
  <si>
    <t>LFR 00 K68 - K37</t>
  </si>
  <si>
    <t>LFR 00 K102</t>
  </si>
  <si>
    <t>Trading Services</t>
  </si>
  <si>
    <t>LFR 00 N70 - N39</t>
  </si>
  <si>
    <t>LFR 00 L68 - L37</t>
  </si>
  <si>
    <t>LFR 00 L102</t>
  </si>
  <si>
    <r>
      <t xml:space="preserve">General Fund Net Expenditure </t>
    </r>
    <r>
      <rPr>
        <sz val="8"/>
        <rFont val="Arial"/>
        <family val="2"/>
      </rPr>
      <t xml:space="preserve">(excluding Police &amp; Fire </t>
    </r>
    <r>
      <rPr>
        <vertAlign val="superscript"/>
        <sz val="8"/>
        <rFont val="Arial"/>
        <family val="2"/>
      </rPr>
      <t>2</t>
    </r>
    <r>
      <rPr>
        <sz val="8"/>
        <rFont val="Arial"/>
        <family val="2"/>
      </rPr>
      <t>)</t>
    </r>
  </si>
  <si>
    <t>LFR 00 O70 - O39</t>
  </si>
  <si>
    <t>LFR 00 M68 - M37</t>
  </si>
  <si>
    <t>LFR 00 M102</t>
  </si>
  <si>
    <t>Housing Revenue Account</t>
  </si>
  <si>
    <t>LFR 00 P70 - P39</t>
  </si>
  <si>
    <t>LFR 00 N68 - N37</t>
  </si>
  <si>
    <t>LFR 00 N102</t>
  </si>
  <si>
    <r>
      <t xml:space="preserve">General Fund + HRA Net Revenue Expenditure </t>
    </r>
    <r>
      <rPr>
        <sz val="10"/>
        <rFont val="Arial"/>
        <family val="2"/>
      </rPr>
      <t>(</t>
    </r>
    <r>
      <rPr>
        <sz val="8"/>
        <rFont val="Arial"/>
        <family val="2"/>
      </rPr>
      <t xml:space="preserve">excluding Police &amp; Fire </t>
    </r>
    <r>
      <rPr>
        <vertAlign val="superscript"/>
        <sz val="8"/>
        <rFont val="Arial"/>
        <family val="2"/>
      </rPr>
      <t>2</t>
    </r>
    <r>
      <rPr>
        <sz val="8"/>
        <rFont val="Arial"/>
        <family val="2"/>
      </rPr>
      <t>)</t>
    </r>
  </si>
  <si>
    <t>LFR 00 Q70 - Q39</t>
  </si>
  <si>
    <t>LFR 00 O68 - O37</t>
  </si>
  <si>
    <t>LFR 00 O102</t>
  </si>
  <si>
    <r>
      <t xml:space="preserve">Police </t>
    </r>
    <r>
      <rPr>
        <vertAlign val="superscript"/>
        <sz val="10"/>
        <rFont val="Arial"/>
        <family val="2"/>
      </rPr>
      <t>1</t>
    </r>
  </si>
  <si>
    <t>LFR 00 F70 - F39</t>
  </si>
  <si>
    <r>
      <t xml:space="preserve">Fire </t>
    </r>
    <r>
      <rPr>
        <vertAlign val="superscript"/>
        <sz val="10"/>
        <rFont val="Arial"/>
        <family val="2"/>
      </rPr>
      <t>1</t>
    </r>
  </si>
  <si>
    <t>LFR 00 G70 - G39</t>
  </si>
  <si>
    <r>
      <t xml:space="preserve">Central Services (Police &amp; Fire) </t>
    </r>
    <r>
      <rPr>
        <vertAlign val="superscript"/>
        <sz val="10"/>
        <rFont val="Arial"/>
        <family val="2"/>
      </rPr>
      <t>1, 2</t>
    </r>
  </si>
  <si>
    <t>LFR 00 Police (L70) + Fire (L70)</t>
  </si>
  <si>
    <t>General Fund + HRA Net Revenue Expenditure</t>
  </si>
  <si>
    <t>1. Following the Police and Fire Reform (Scotland) Act 2012 figures for 2013-14 may not be comparable with
previous years. See section 5.2 for details.</t>
  </si>
  <si>
    <t>2. Police and fire board net expenditure in central services has been separated from overall General Fund
expenditure to allow for time series comparison.</t>
  </si>
  <si>
    <t>Source: Local Financial Returns – LFR 00</t>
  </si>
  <si>
    <t>Local Financial Returns 2015-16 - workbooks - LFR 00.xls</t>
  </si>
  <si>
    <t>C, 102</t>
  </si>
  <si>
    <t>D, 102</t>
  </si>
  <si>
    <t>E, 102</t>
  </si>
  <si>
    <t>F, 102</t>
  </si>
  <si>
    <t>G, 102</t>
  </si>
  <si>
    <t>H, 102</t>
  </si>
  <si>
    <t>I, 102</t>
  </si>
  <si>
    <t>J, 102</t>
  </si>
  <si>
    <t>K, 102</t>
  </si>
  <si>
    <t>L, 102</t>
  </si>
  <si>
    <t>M, 102</t>
  </si>
  <si>
    <t>N, 102</t>
  </si>
  <si>
    <t>O, 102</t>
  </si>
  <si>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</si>
  <si>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</si>
  <si>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</si>
  <si>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</si>
  <si>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</si>
  <si>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</si>
  <si>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</si>
  <si>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</si>
  <si>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</si>
  <si>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</si>
  <si>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</si>
  <si>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</si>
  <si>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</si>
  <si>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</si>
  <si>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</si>
  <si>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</si>
  <si>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</si>
  <si>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</si>
  <si>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</si>
  <si>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</si>
  <si>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</si>
  <si>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</si>
  <si>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</si>
  <si>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</si>
  <si>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</si>
  <si>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</si>
  <si>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</si>
  <si>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</si>
  <si>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</si>
  <si>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</si>
  <si>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</si>
  <si>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</si>
  <si>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</si>
  <si>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Ayrshire VJB</t>
  </si>
  <si>
    <t>Central VJB</t>
  </si>
  <si>
    <t>Dunbartonshire&amp; Argyll&amp;Bute VJB</t>
  </si>
  <si>
    <t>Grampian VJB</t>
  </si>
  <si>
    <t>Highland &amp; Western Isles VJB</t>
  </si>
  <si>
    <t>Lanarkshire VJB</t>
  </si>
  <si>
    <t>Lothian VJB</t>
  </si>
  <si>
    <t>Orkney &amp; Shetland VJB</t>
  </si>
  <si>
    <t>Renfrewshire VJB</t>
  </si>
  <si>
    <t>Tayside VJB</t>
  </si>
  <si>
    <t>Tay Road Bridge</t>
  </si>
  <si>
    <t>HITRANS</t>
  </si>
  <si>
    <t>NESTRANS</t>
  </si>
  <si>
    <t>SESTRAN</t>
  </si>
  <si>
    <t>SWESTRANS</t>
  </si>
  <si>
    <t>SPT</t>
  </si>
  <si>
    <t>TACTRAN</t>
  </si>
  <si>
    <t>ZetTrans</t>
  </si>
  <si>
    <t>Local Financial Returns 2014-15 - workbooks - LFR 00.xls</t>
  </si>
  <si>
    <t>C, 68</t>
  </si>
  <si>
    <t>D, 68</t>
  </si>
  <si>
    <t>E, 68</t>
  </si>
  <si>
    <t>F, 68</t>
  </si>
  <si>
    <t>G, 68</t>
  </si>
  <si>
    <t>H, 68</t>
  </si>
  <si>
    <t>I, 68</t>
  </si>
  <si>
    <t>J, 68</t>
  </si>
  <si>
    <t>K, 68</t>
  </si>
  <si>
    <t>L, 68</t>
  </si>
  <si>
    <t>M, 68</t>
  </si>
  <si>
    <t>N, 68</t>
  </si>
  <si>
    <t>O, 68</t>
  </si>
  <si>
    <t>C, 37</t>
  </si>
  <si>
    <t>D, 37</t>
  </si>
  <si>
    <t>E, 37</t>
  </si>
  <si>
    <t>F, 37</t>
  </si>
  <si>
    <t>G, 37</t>
  </si>
  <si>
    <t>H, 37</t>
  </si>
  <si>
    <t>I, 37</t>
  </si>
  <si>
    <t>J, 37</t>
  </si>
  <si>
    <t>K, 37</t>
  </si>
  <si>
    <t>L, 37</t>
  </si>
  <si>
    <t>M, 37</t>
  </si>
  <si>
    <t>N, 37</t>
  </si>
  <si>
    <t>O, 37</t>
  </si>
  <si>
    <t>Forth Estuary Transport</t>
  </si>
  <si>
    <t>Local Financial Returns 2013-14 - workbooks - LFR 00.xls</t>
  </si>
  <si>
    <t>C, 70</t>
  </si>
  <si>
    <t>D, 70</t>
  </si>
  <si>
    <t>E, 70</t>
  </si>
  <si>
    <t>F, 70</t>
  </si>
  <si>
    <t>G, 70</t>
  </si>
  <si>
    <t>H, 70</t>
  </si>
  <si>
    <t>I, 70</t>
  </si>
  <si>
    <t>J, 70</t>
  </si>
  <si>
    <t>K, 70</t>
  </si>
  <si>
    <t>L, 70</t>
  </si>
  <si>
    <t>M, 70</t>
  </si>
  <si>
    <t>N, 70</t>
  </si>
  <si>
    <t>O, 70</t>
  </si>
  <si>
    <t>C, 39</t>
  </si>
  <si>
    <t>D, 39</t>
  </si>
  <si>
    <t>E, 39</t>
  </si>
  <si>
    <t>F, 39</t>
  </si>
  <si>
    <t>G, 39</t>
  </si>
  <si>
    <t>H, 39</t>
  </si>
  <si>
    <t>I, 39</t>
  </si>
  <si>
    <t>J, 39</t>
  </si>
  <si>
    <t>K, 39</t>
  </si>
  <si>
    <t>L, 39</t>
  </si>
  <si>
    <t>M, 39</t>
  </si>
  <si>
    <t>N, 39</t>
  </si>
  <si>
    <t>O, 39</t>
  </si>
  <si>
    <t>Local Financial Returns 2012-13 - workbooks - LFR 00.xls</t>
  </si>
  <si>
    <t>P, 70</t>
  </si>
  <si>
    <t>Q, 70</t>
  </si>
  <si>
    <t>P, 39</t>
  </si>
  <si>
    <t>Q, 39</t>
  </si>
  <si>
    <t>Central Scotland Joint Fire</t>
  </si>
  <si>
    <t>Grampian Fire</t>
  </si>
  <si>
    <t>Highlands &amp; Islands Fire</t>
  </si>
  <si>
    <t>Lothian &amp; Borders Fire &amp; Rescue</t>
  </si>
  <si>
    <t>Strathclyde Fire</t>
  </si>
  <si>
    <t>Tayside Fire &amp; Rescue</t>
  </si>
  <si>
    <t>Central Scotland Police</t>
  </si>
  <si>
    <t>Grampian Police</t>
  </si>
  <si>
    <t>Lothian &amp; Borders Police</t>
  </si>
  <si>
    <t>Northern Police</t>
  </si>
  <si>
    <t>Strathclyde Police</t>
  </si>
  <si>
    <t>Tayside Police</t>
  </si>
  <si>
    <t>Local Financial Returns 2011-12 - workbooks - LFR 00 - REVISED 22.06.15 Glasgow.xlsx</t>
  </si>
  <si>
    <t>N</t>
  </si>
  <si>
    <t>Police/Fire</t>
  </si>
  <si>
    <t>Y</t>
  </si>
  <si>
    <t>Police:</t>
  </si>
  <si>
    <r>
      <t>2013-14</t>
    </r>
    <r>
      <rPr>
        <b/>
        <vertAlign val="superscript"/>
        <sz val="10"/>
        <color theme="1"/>
        <rFont val="Arial"/>
        <family val="2"/>
      </rPr>
      <t>1</t>
    </r>
  </si>
  <si>
    <t>1. Following the Police and Fire Reform (Scotland) Act 2012 figures for 2013-14 may not be comparable with previous years.</t>
  </si>
  <si>
    <t>2. Police and fire board central services expenditure has been separated from overall General Fund expenditure in the Scotland figures to allow for time series comparison.  This adjustment has not been made to individual local authorities.</t>
  </si>
  <si>
    <t>Select Local Authority from drop-down list:</t>
  </si>
  <si>
    <t>General Fund Net Expenditure</t>
  </si>
  <si>
    <t>Total Net Revenue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</si>
</sst>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0\)"/>
    <numFmt numFmtId="165" formatCode="0.0%"/>
    <numFmt numFmtId="166" formatCode="_-* #,##0_-;\-* #,##0_-;_-* &quot;-&quot;??_-;_-@_-"/>
  </numFmts>
  <fonts count="18">
    <font>
      <sz val="10"/>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sz val="10"/>
      <name val="Arial"/>
      <family val="2"/>
    </font>
    <font>
      <vertAlign val="superscript"/>
      <sz val="10"/>
      <name val="Arial"/>
      <family val="2"/>
    </font>
    <font>
      <sz val="8"/>
      <name val="Arial"/>
      <family val="2"/>
    </font>
    <font>
      <b/>
      <sz val="10"/>
      <name val="Arial"/>
      <family val="2"/>
    </font>
    <font>
      <vertAlign val="superscript"/>
      <sz val="8"/>
      <name val="Arial"/>
      <family val="2"/>
    </font>
    <font>
      <b/>
      <sz val="8"/>
      <name val="Arial"/>
      <family val="2"/>
    </font>
    <font>
      <b/>
      <sz val="8"/>
      <color indexed="81"/>
      <name val="Tahoma"/>
      <family val="2"/>
    </font>
    <font>
      <sz val="8"/>
      <color indexed="81"/>
      <name val="Tahoma"/>
      <family val="2"/>
    </font>
    <font>
      <b/>
      <sz val="14"/>
      <color theme="1"/>
      <name val="Arial"/>
      <family val="2"/>
    </font>
    <font>
      <b/>
      <vertAlign val="superscript"/>
      <sz val="10"/>
      <color theme="1"/>
      <name val="Arial"/>
      <family val="2"/>
    </font>
    <font>
      <sz val="10"/>
      <name val="Geneva"/>
    </font>
    <font>
      <sz val="9"/>
      <name val="Arial"/>
      <family val="2"/>
    </font>
    <font>
      <b/>
      <sz val="9"/>
      <name val="Arial"/>
      <family val="2"/>
    </font>
  </fonts>
  <fills count="6">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FF"/>
        <bgColor indexed="64"/>
      </patternFill>
    </fill>
    <fill>
      <patternFill patternType="solid">
        <fgColor theme="4"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style="thin">
        <color auto="1"/>
      </left>
      <right/>
      <top/>
      <bottom/>
      <diagonal/>
    </border>
    <border>
      <left/>
      <right/>
      <top style="thin">
        <color auto="1"/>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cellStyleXfs>
  <cellXfs count="96">
    <xf numFmtId="0" fontId="0" fillId="0" borderId="0" xfId="0"/>
    <xf numFmtId="0" fontId="2" fillId="2" borderId="0" xfId="0" applyFont="1" applyFill="1" applyAlignment="1"/>
    <xf numFmtId="0" fontId="2" fillId="0" borderId="0" xfId="0" applyFont="1" applyAlignment="1"/>
    <xf numFmtId="0" fontId="2" fillId="0" borderId="0" xfId="0" applyFont="1"/>
    <xf numFmtId="0" fontId="0" fillId="2" borderId="0" xfId="0" applyFont="1" applyFill="1" applyBorder="1" applyAlignment="1">
      <alignment horizontal="justify" vertical="center" wrapText="1"/>
    </xf>
    <xf numFmtId="0" fontId="2" fillId="2" borderId="0" xfId="0" applyFont="1" applyFill="1" applyBorder="1" applyAlignment="1">
      <alignment horizontal="center" vertical="center" wrapText="1"/>
    </xf>
    <xf numFmtId="3" fontId="0" fillId="2" borderId="0" xfId="0" applyNumberFormat="1" applyFont="1" applyFill="1"/>
    <xf numFmtId="0" fontId="0" fillId="2" borderId="0" xfId="0" applyFont="1" applyFill="1"/>
    <xf numFmtId="0" fontId="0" fillId="2" borderId="0" xfId="0" applyFont="1" applyFill="1" applyBorder="1" applyAlignment="1">
      <alignment horizontal="right" vertical="center" wrapText="1"/>
    </xf>
    <xf numFmtId="0" fontId="2" fillId="0" borderId="3" xfId="0" applyFont="1" applyBorder="1"/>
    <xf numFmtId="0" fontId="0" fillId="0" borderId="4" xfId="0" applyBorder="1"/>
    <xf numFmtId="0" fontId="0" fillId="0" borderId="0" xfId="0" applyBorder="1"/>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quotePrefix="1" applyFont="1" applyFill="1" applyBorder="1" applyAlignment="1">
      <alignment horizontal="center" vertical="center" wrapText="1"/>
    </xf>
    <xf numFmtId="164" fontId="0" fillId="0" borderId="0" xfId="0" applyNumberFormat="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4" borderId="9" xfId="0" applyFont="1" applyFill="1" applyBorder="1" applyAlignment="1">
      <alignment horizontal="left" vertical="center"/>
    </xf>
    <xf numFmtId="164" fontId="5" fillId="2" borderId="0" xfId="0" applyNumberFormat="1" applyFont="1" applyFill="1" applyBorder="1" applyAlignment="1">
      <alignment horizontal="right" vertical="center" wrapText="1"/>
    </xf>
    <xf numFmtId="164" fontId="0" fillId="2" borderId="0" xfId="0" applyNumberFormat="1" applyFont="1" applyFill="1" applyBorder="1" applyAlignment="1">
      <alignment horizontal="right" vertical="center" wrapText="1"/>
    </xf>
    <xf numFmtId="165" fontId="0" fillId="0" borderId="0" xfId="1" applyNumberFormat="1" applyFont="1"/>
    <xf numFmtId="9" fontId="0" fillId="0" borderId="0" xfId="1" applyFont="1"/>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5" fillId="4" borderId="9" xfId="0" quotePrefix="1" applyFont="1" applyFill="1" applyBorder="1" applyAlignment="1">
      <alignment horizontal="left" vertical="center"/>
    </xf>
    <xf numFmtId="3" fontId="3" fillId="2" borderId="10" xfId="0" applyNumberFormat="1" applyFont="1" applyFill="1" applyBorder="1" applyAlignment="1">
      <alignment horizontal="left" vertical="center"/>
    </xf>
    <xf numFmtId="0" fontId="7" fillId="2" borderId="0" xfId="0" applyFont="1" applyFill="1" applyBorder="1" applyAlignment="1">
      <alignment horizontal="left" vertical="center"/>
    </xf>
    <xf numFmtId="0" fontId="8" fillId="4" borderId="5" xfId="0" quotePrefix="1" applyFont="1" applyFill="1" applyBorder="1" applyAlignment="1">
      <alignment horizontal="left" vertical="center" wrapText="1"/>
    </xf>
    <xf numFmtId="164" fontId="8" fillId="2" borderId="4"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3" fontId="0" fillId="0" borderId="0" xfId="0" applyNumberFormat="1"/>
    <xf numFmtId="0" fontId="7" fillId="2" borderId="10" xfId="0" applyFont="1" applyFill="1" applyBorder="1" applyAlignment="1">
      <alignment horizontal="left" vertical="center"/>
    </xf>
    <xf numFmtId="0" fontId="8" fillId="4" borderId="9" xfId="0" quotePrefix="1" applyFont="1" applyFill="1" applyBorder="1" applyAlignment="1">
      <alignment horizontal="left" vertical="center" wrapText="1"/>
    </xf>
    <xf numFmtId="164" fontId="8"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0" fontId="10" fillId="2" borderId="4" xfId="0" applyFont="1" applyFill="1" applyBorder="1" applyAlignment="1">
      <alignment horizontal="left" vertical="center" wrapText="1"/>
    </xf>
    <xf numFmtId="0" fontId="8" fillId="4" borderId="0" xfId="0" quotePrefix="1" applyFont="1" applyFill="1" applyBorder="1" applyAlignment="1">
      <alignment horizontal="left" vertical="center" wrapText="1"/>
    </xf>
    <xf numFmtId="0" fontId="3" fillId="2" borderId="0" xfId="0" applyFont="1" applyFill="1" applyAlignment="1">
      <alignment horizontal="left" wrapText="1"/>
    </xf>
    <xf numFmtId="0" fontId="3" fillId="0" borderId="0" xfId="0" applyFont="1"/>
    <xf numFmtId="0" fontId="0" fillId="2" borderId="0" xfId="0" applyFill="1" applyAlignment="1">
      <alignment wrapText="1"/>
    </xf>
    <xf numFmtId="0" fontId="0" fillId="0" borderId="0" xfId="0" quotePrefix="1" applyAlignment="1">
      <alignment horizontal="left"/>
    </xf>
    <xf numFmtId="0" fontId="0" fillId="2" borderId="0" xfId="0" applyFill="1" applyAlignment="1">
      <alignment horizontal="left" wrapText="1"/>
    </xf>
    <xf numFmtId="0" fontId="3" fillId="2" borderId="0" xfId="0" applyFont="1" applyFill="1" applyAlignment="1">
      <alignment wrapText="1"/>
    </xf>
    <xf numFmtId="0" fontId="3" fillId="2" borderId="0" xfId="0" quotePrefix="1" applyFont="1" applyFill="1" applyAlignment="1">
      <alignment horizontal="left"/>
    </xf>
    <xf numFmtId="0" fontId="3" fillId="2" borderId="0" xfId="0" applyFont="1" applyFill="1" applyAlignment="1">
      <alignment horizontal="left" wrapText="1"/>
    </xf>
    <xf numFmtId="0" fontId="2" fillId="5" borderId="5" xfId="0" applyFont="1" applyFill="1" applyBorder="1" applyAlignment="1">
      <alignment horizontal="center" vertical="center" wrapText="1"/>
    </xf>
    <xf numFmtId="0" fontId="13" fillId="2" borderId="0" xfId="0" quotePrefix="1" applyFont="1" applyFill="1" applyAlignment="1">
      <alignment horizontal="left"/>
    </xf>
    <xf numFmtId="0" fontId="0" fillId="2" borderId="0" xfId="0" applyFill="1"/>
    <xf numFmtId="0" fontId="2" fillId="2" borderId="0" xfId="0" applyFont="1" applyFill="1"/>
    <xf numFmtId="0" fontId="2" fillId="2" borderId="3" xfId="0" applyFont="1" applyFill="1" applyBorder="1"/>
    <xf numFmtId="0" fontId="0" fillId="2" borderId="4" xfId="0" applyFill="1" applyBorder="1"/>
    <xf numFmtId="0" fontId="0" fillId="2" borderId="0" xfId="0" applyFill="1" applyBorder="1"/>
    <xf numFmtId="164" fontId="0" fillId="2" borderId="0" xfId="0" applyNumberFormat="1" applyFill="1"/>
    <xf numFmtId="0" fontId="5" fillId="2" borderId="9" xfId="0" applyFont="1" applyFill="1" applyBorder="1" applyAlignment="1">
      <alignment horizontal="left" vertical="center"/>
    </xf>
    <xf numFmtId="165" fontId="0" fillId="2" borderId="0" xfId="1" applyNumberFormat="1" applyFont="1" applyFill="1"/>
    <xf numFmtId="9" fontId="0" fillId="2" borderId="0" xfId="1" applyFont="1" applyFill="1"/>
    <xf numFmtId="0" fontId="5" fillId="2" borderId="9" xfId="0" quotePrefix="1" applyFont="1" applyFill="1" applyBorder="1" applyAlignment="1">
      <alignment horizontal="left" vertical="center"/>
    </xf>
    <xf numFmtId="0" fontId="8" fillId="2" borderId="5" xfId="0" quotePrefix="1" applyFont="1" applyFill="1" applyBorder="1" applyAlignment="1">
      <alignment horizontal="left" vertical="center" wrapText="1"/>
    </xf>
    <xf numFmtId="3" fontId="0" fillId="2" borderId="0" xfId="0" applyNumberFormat="1" applyFill="1"/>
    <xf numFmtId="0" fontId="8" fillId="2" borderId="9" xfId="0" quotePrefix="1" applyFont="1" applyFill="1" applyBorder="1" applyAlignment="1">
      <alignment horizontal="left" vertical="center" wrapText="1"/>
    </xf>
    <xf numFmtId="0" fontId="8" fillId="2" borderId="0" xfId="0" quotePrefix="1" applyFont="1" applyFill="1" applyBorder="1" applyAlignment="1">
      <alignment horizontal="left" vertical="center" wrapText="1"/>
    </xf>
    <xf numFmtId="0" fontId="3" fillId="2" borderId="0" xfId="0" applyFont="1" applyFill="1" applyAlignment="1">
      <alignment horizontal="left"/>
    </xf>
    <xf numFmtId="0" fontId="0" fillId="2" borderId="0" xfId="0" applyFill="1" applyAlignment="1">
      <alignment horizontal="left"/>
    </xf>
    <xf numFmtId="166" fontId="0" fillId="2" borderId="0" xfId="2" applyNumberFormat="1" applyFont="1" applyFill="1"/>
    <xf numFmtId="0" fontId="2" fillId="5" borderId="4" xfId="0" applyFont="1" applyFill="1" applyBorder="1" applyAlignment="1">
      <alignment horizontal="center" vertical="center" wrapText="1"/>
    </xf>
    <xf numFmtId="0" fontId="2" fillId="5" borderId="4" xfId="0" quotePrefix="1" applyFont="1" applyFill="1" applyBorder="1" applyAlignment="1">
      <alignment horizontal="center" vertical="center" wrapText="1"/>
    </xf>
    <xf numFmtId="164" fontId="16" fillId="2" borderId="10" xfId="3" applyNumberFormat="1" applyFont="1" applyFill="1" applyBorder="1" applyAlignment="1"/>
    <xf numFmtId="164" fontId="16" fillId="2" borderId="6" xfId="3" applyNumberFormat="1" applyFont="1" applyFill="1" applyBorder="1" applyAlignment="1"/>
    <xf numFmtId="164" fontId="16" fillId="2" borderId="7" xfId="3" applyNumberFormat="1" applyFont="1" applyFill="1" applyBorder="1" applyAlignment="1"/>
    <xf numFmtId="164" fontId="16" fillId="2" borderId="0" xfId="3" applyNumberFormat="1" applyFont="1" applyFill="1" applyBorder="1" applyAlignment="1"/>
    <xf numFmtId="164" fontId="17" fillId="2" borderId="10" xfId="3" applyNumberFormat="1" applyFont="1" applyFill="1" applyBorder="1" applyAlignment="1"/>
    <xf numFmtId="164" fontId="17" fillId="2" borderId="0" xfId="3" applyNumberFormat="1" applyFont="1" applyFill="1" applyBorder="1" applyAlignment="1"/>
    <xf numFmtId="164" fontId="17" fillId="2" borderId="3" xfId="3" applyNumberFormat="1" applyFont="1" applyFill="1" applyBorder="1" applyAlignment="1"/>
    <xf numFmtId="164" fontId="17" fillId="2" borderId="4" xfId="3" applyNumberFormat="1" applyFont="1" applyFill="1" applyBorder="1" applyAlignment="1"/>
    <xf numFmtId="0" fontId="3" fillId="2" borderId="1" xfId="0" applyFont="1" applyFill="1" applyBorder="1" applyAlignment="1">
      <alignment horizontal="center"/>
    </xf>
    <xf numFmtId="0" fontId="3" fillId="2" borderId="2" xfId="0" applyFont="1" applyFill="1" applyBorder="1" applyAlignment="1">
      <alignment horizontal="center"/>
    </xf>
    <xf numFmtId="0" fontId="13" fillId="2" borderId="1" xfId="0" applyFont="1" applyFill="1" applyBorder="1" applyAlignment="1">
      <alignment horizontal="center"/>
    </xf>
    <xf numFmtId="0" fontId="13" fillId="2" borderId="11" xfId="0" applyFont="1" applyFill="1" applyBorder="1" applyAlignment="1">
      <alignment horizontal="center"/>
    </xf>
    <xf numFmtId="0" fontId="13" fillId="2" borderId="2"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2" borderId="0" xfId="0" quotePrefix="1" applyFont="1" applyFill="1" applyAlignment="1">
      <alignment horizontal="left" wrapText="1"/>
    </xf>
    <xf numFmtId="0" fontId="3" fillId="2" borderId="0" xfId="0" applyFont="1" applyFill="1" applyAlignment="1">
      <alignment horizontal="left" wrapText="1"/>
    </xf>
  </cellXfs>
  <cellStyles count="4">
    <cellStyle name="Comma" xfId="2" builtinId="3"/>
    <cellStyle name="Normal" xfId="0" builtinId="0"/>
    <cellStyle name="Percent" xfId="1" builtinId="5"/>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drawings/vmlDrawing2.vml" Type="http://schemas.openxmlformats.org/officeDocument/2006/relationships/vmlDrawing"/><Relationship Id="rId2"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workbookViewId="0">
      <selection activeCell="H31" sqref="H31"/>
    </sheetView>
  </sheetViews>
  <sheetFormatPr defaultRowHeight="12.75"/>
  <cols>
    <col min="1" max="1" customWidth="true" style="60" width="52.85546875" collapsed="false"/>
    <col min="2" max="7" customWidth="true" style="60" width="13.0" collapsed="false"/>
    <col min="8" max="8" style="60" width="9.140625" collapsed="false"/>
    <col min="9" max="10" customWidth="true" hidden="true" style="60" width="23.28515625" collapsed="false"/>
    <col min="11" max="12" customWidth="true" hidden="true" style="60" width="22.140625" collapsed="false"/>
    <col min="13" max="13" customWidth="true" hidden="true" style="60" width="15.28515625" collapsed="false"/>
    <col min="14" max="15" customWidth="true" hidden="true" style="60" width="0.0" collapsed="false"/>
    <col min="16" max="16384" style="60" width="9.140625" collapsed="false"/>
  </cols>
  <sheetData>
    <row r="1" spans="1:15" ht="16.5" customHeight="1">
      <c r="A1" s="59" t="s">
        <v>214</v>
      </c>
      <c r="D1" s="89" t="s">
        <v>83</v>
      </c>
      <c r="E1" s="90"/>
      <c r="F1" s="91"/>
      <c r="N1" s="60" t="s">
        <v>210</v>
      </c>
      <c r="O1" s="60" t="str">
        <f>VLOOKUP(D1,lookups!B3:C66,2,FALSE)</f>
        <v>N</v>
      </c>
    </row>
    <row r="3" spans="1:15">
      <c r="A3" s="1" t="s">
        <v>0</v>
      </c>
      <c r="B3" s="1"/>
      <c r="C3" s="1"/>
      <c r="D3" s="1"/>
      <c r="E3" s="1"/>
      <c r="F3" s="1"/>
      <c r="G3" s="1"/>
      <c r="H3" s="1"/>
      <c r="I3" s="61" t="s">
        <v>1</v>
      </c>
      <c r="J3" s="1"/>
      <c r="K3" s="1"/>
      <c r="L3" s="1"/>
      <c r="M3" s="1"/>
    </row>
    <row r="4" spans="1:15">
      <c r="A4" s="4"/>
      <c r="B4" s="5"/>
      <c r="C4" s="6"/>
      <c r="D4" s="7"/>
      <c r="E4" s="8"/>
      <c r="F4" s="8" t="s">
        <v>2</v>
      </c>
      <c r="I4" s="87"/>
      <c r="J4" s="88"/>
      <c r="K4" s="62"/>
      <c r="L4" s="63"/>
      <c r="M4" s="64"/>
    </row>
    <row r="5" spans="1:15" ht="14.25">
      <c r="A5" s="58"/>
      <c r="B5" s="77" t="s">
        <v>3</v>
      </c>
      <c r="C5" s="77" t="s">
        <v>4</v>
      </c>
      <c r="D5" s="78" t="s">
        <v>211</v>
      </c>
      <c r="E5" s="77" t="s">
        <v>6</v>
      </c>
      <c r="F5" s="78" t="s">
        <v>7</v>
      </c>
      <c r="H5" s="65"/>
      <c r="I5" s="16" t="s">
        <v>3</v>
      </c>
      <c r="J5" s="17" t="s">
        <v>4</v>
      </c>
      <c r="K5" s="17" t="s">
        <v>5</v>
      </c>
      <c r="L5" s="17" t="s">
        <v>6</v>
      </c>
      <c r="M5" s="18" t="s">
        <v>7</v>
      </c>
    </row>
    <row r="6" spans="1:15">
      <c r="A6" s="66" t="s">
        <v>8</v>
      </c>
      <c r="B6" s="80">
        <f>IF(AND(VLOOKUP($D$1,'data 2011-12'!$B$4:$AF$67,2,FALSE)="",VLOOKUP($D$1,'data 2011-12'!$B$4:$AF$67,17,FALSE)=""),"",(VLOOKUP($D$1,'data 2011-12'!$B$4:$AF$67,2,FALSE)-VLOOKUP($D$1,'data 2011-12'!$B$4:$AF$67,17,FALSE))/1000)</f>
        <v>4538.45</v>
      </c>
      <c r="C6" s="81">
        <f>IF(AND(VLOOKUP($D$1,'data 2012-13'!$B$4:$AF$67,2,FALSE)="",VLOOKUP($D$1,'data 2012-13'!$B$4:$AF$67,17,FALSE)=""),"",(VLOOKUP($D$1,'data 2012-13'!$B$4:$AF$67,2,FALSE)-VLOOKUP($D$1,'data 2012-13'!$B$4:$AF$67,17,FALSE))/1000)</f>
        <v>4571.451</v>
      </c>
      <c r="D6" s="81">
        <f>IF(AND(VLOOKUP($D$1,'data 2013-14'!$B$4:$AB$67,2,FALSE)="",VLOOKUP($D$1,'data 2013-14'!$B$4:$AB$67,15,FALSE)=""),"",(VLOOKUP($D$1,'data 2013-14'!$B$4:$AB$67,2,FALSE)-VLOOKUP($D$1,'data 2013-14'!$B$4:$AB$67,15,FALSE))/1000)</f>
        <v>4578.5829999999996</v>
      </c>
      <c r="E6" s="81">
        <f>IF(AND(VLOOKUP($D$1,'Data 2014-15'!$B$4:$AB$67,2,FALSE)="",VLOOKUP($D$1,'Data 2014-15'!$B$4:$AB$67,15,FALSE)=""),"",(VLOOKUP($D$1,'Data 2014-15'!$B$4:$AB$67,2,FALSE)-VLOOKUP($D$1,'Data 2014-15'!$B$4:$AB$67,15,FALSE))/1000)</f>
        <v>4611.8980000000001</v>
      </c>
      <c r="F6" s="81">
        <f>IF(VLOOKUP($D$1,'Data 2015-16'!$B$4:$O$67,2,FALSE)="","",VLOOKUP($D$1,'Data 2015-16'!$B$4:$O$67,2,FALSE)/1000)</f>
        <v>4735.7879999999996</v>
      </c>
      <c r="G6" s="67"/>
      <c r="H6" s="68"/>
      <c r="I6" s="24" t="s">
        <v>9</v>
      </c>
      <c r="J6" s="25" t="s">
        <v>9</v>
      </c>
      <c r="K6" s="25" t="s">
        <v>9</v>
      </c>
      <c r="L6" s="25" t="s">
        <v>10</v>
      </c>
      <c r="M6" s="26" t="s">
        <v>11</v>
      </c>
    </row>
    <row r="7" spans="1:15">
      <c r="A7" s="66" t="s">
        <v>12</v>
      </c>
      <c r="B7" s="79">
        <f>IF(AND(VLOOKUP($D$1,'data 2011-12'!$B$4:$AF$67,3,FALSE)="",VLOOKUP($D$1,'data 2011-12'!$B$4:$AF$67,18,FALSE)=""),"",(VLOOKUP($D$1,'data 2011-12'!$B$4:$AF$67,3,FALSE)-VLOOKUP($D$1,'data 2011-12'!$B$4:$AF$67,18,FALSE))/1000)</f>
        <v>612.97299999999996</v>
      </c>
      <c r="C7" s="82">
        <f>IF(AND(VLOOKUP($D$1,'data 2012-13'!$B$4:$AF$67,3,FALSE)="",VLOOKUP($D$1,'data 2012-13'!$B$4:$AF$67,18,FALSE)=""),"",(VLOOKUP($D$1,'data 2012-13'!$B$4:$AF$67,3,FALSE)-VLOOKUP($D$1,'data 2012-13'!$B$4:$AF$67,18,FALSE))/1000)</f>
        <v>609.35400000000004</v>
      </c>
      <c r="D7" s="82">
        <f>IF(AND(VLOOKUP($D$1,'data 2013-14'!$B$4:$AB$67,3,FALSE)="",VLOOKUP($D$1,'data 2013-14'!$B$4:$AB$67,16,FALSE)=""),"",(VLOOKUP($D$1,'data 2013-14'!$B$4:$AB$67,3,FALSE)-VLOOKUP($D$1,'data 2013-14'!$B$4:$AB$67,16,FALSE))/1000)</f>
        <v>613.54700000000003</v>
      </c>
      <c r="E7" s="82">
        <f>IF(AND(VLOOKUP($D$1,'Data 2014-15'!$B$4:$AB$67,3,FALSE)="",VLOOKUP($D$1,'Data 2014-15'!$B$4:$AB$67,16,FALSE)=""),"",(VLOOKUP($D$1,'Data 2014-15'!$B$4:$AB$67,3,FALSE)-VLOOKUP($D$1,'Data 2014-15'!$B$4:$AB$67,16,FALSE))/1000)</f>
        <v>643.44200000000001</v>
      </c>
      <c r="F7" s="82">
        <f>IF(VLOOKUP($D$1,'Data 2015-16'!$B$4:$O$67,3,FALSE)="","",VLOOKUP($D$1,'Data 2015-16'!$B$4:$O$67,3,FALSE)/1000)</f>
        <v>598.17700000000002</v>
      </c>
      <c r="G7" s="67"/>
      <c r="H7" s="68"/>
      <c r="I7" s="27" t="s">
        <v>13</v>
      </c>
      <c r="J7" s="28" t="s">
        <v>13</v>
      </c>
      <c r="K7" s="28" t="s">
        <v>13</v>
      </c>
      <c r="L7" s="28" t="s">
        <v>14</v>
      </c>
      <c r="M7" s="29" t="s">
        <v>15</v>
      </c>
    </row>
    <row r="8" spans="1:15">
      <c r="A8" s="66" t="s">
        <v>16</v>
      </c>
      <c r="B8" s="79">
        <f>IF(AND(VLOOKUP($D$1,'data 2011-12'!$B$4:$AF$67,4,FALSE)="",VLOOKUP($D$1,'data 2011-12'!$B$4:$AF$67,19,FALSE)=""),"",(VLOOKUP($D$1,'data 2011-12'!$B$4:$AF$67,4,FALSE)-VLOOKUP($D$1,'data 2011-12'!$B$4:$AF$67,19,FALSE))/1000)</f>
        <v>2870.9279999999999</v>
      </c>
      <c r="C8" s="82">
        <f>IF(AND(VLOOKUP($D$1,'data 2012-13'!$B$4:$AF$67,4,FALSE)="",VLOOKUP($D$1,'data 2012-13'!$B$4:$AF$67,19,FALSE)=""),"",(VLOOKUP($D$1,'data 2012-13'!$B$4:$AF$67,4,FALSE)-VLOOKUP($D$1,'data 2012-13'!$B$4:$AF$67,19,FALSE))/1000)</f>
        <v>2959.203</v>
      </c>
      <c r="D8" s="82">
        <f>IF(AND(VLOOKUP($D$1,'data 2013-14'!$B$4:$AB$67,4,FALSE)="",VLOOKUP($D$1,'data 2013-14'!$B$4:$AB$67,17,FALSE)=""),"",(VLOOKUP($D$1,'data 2013-14'!$B$4:$AB$67,4,FALSE)-VLOOKUP($D$1,'data 2013-14'!$B$4:$AB$67,17,FALSE))/1000)</f>
        <v>3031.06</v>
      </c>
      <c r="E8" s="82">
        <f>IF(AND(VLOOKUP($D$1,'Data 2014-15'!$B$4:$AB$67,4,FALSE)="",VLOOKUP($D$1,'Data 2014-15'!$B$4:$AB$67,17,FALSE)=""),"",(VLOOKUP($D$1,'Data 2014-15'!$B$4:$AB$67,4,FALSE)-VLOOKUP($D$1,'Data 2014-15'!$B$4:$AB$67,17,FALSE))/1000)</f>
        <v>3109.7489999999998</v>
      </c>
      <c r="F8" s="82">
        <f>IF(VLOOKUP($D$1,'Data 2015-16'!$B$4:$O$67,4,FALSE)="","",VLOOKUP($D$1,'Data 2015-16'!$B$4:$O$67,4,FALSE)/1000)</f>
        <v>3169.3449999999998</v>
      </c>
      <c r="G8" s="67"/>
      <c r="H8" s="68"/>
      <c r="I8" s="27" t="s">
        <v>17</v>
      </c>
      <c r="J8" s="28" t="s">
        <v>17</v>
      </c>
      <c r="K8" s="28" t="s">
        <v>17</v>
      </c>
      <c r="L8" s="28" t="s">
        <v>18</v>
      </c>
      <c r="M8" s="29" t="s">
        <v>19</v>
      </c>
    </row>
    <row r="9" spans="1:15">
      <c r="A9" s="66" t="s">
        <v>20</v>
      </c>
      <c r="B9" s="79">
        <f>IF(AND(VLOOKUP($D$1,'data 2011-12'!$B$4:$AF$67,7,FALSE)="",VLOOKUP($D$1,'data 2011-12'!$B$4:$AF$67,22,FALSE)="",VLOOKUP($D$1,'data 2011-12'!$B$4:$AF$67,8,FALSE)="",VLOOKUP($D$1,'data 2011-12'!$B$4:$AF$67,23,FALSE)=""),"",(VLOOKUP($D$1,'data 2011-12'!$B$4:$AF$67,7,FALSE)-VLOOKUP($D$1,'data 2011-12'!$B$4:$AF$67,22,FALSE)+VLOOKUP($D$1,'data 2011-12'!$B$4:$AF$67,8,FALSE)-VLOOKUP($D$1,'data 2011-12'!$B$4:$AF$67,23,FALSE))/1000)</f>
        <v>460.029</v>
      </c>
      <c r="C9" s="82">
        <f>IF(AND(VLOOKUP($D$1,'data 2012-13'!$B$4:$AF$67,7,FALSE)="",VLOOKUP($D$1,'data 2012-13'!$B$4:$AF$67,22,FALSE)="",VLOOKUP($D$1,'data 2012-13'!$B$4:$AF$67,8,FALSE)="",VLOOKUP($D$1,'data 2012-13'!$B$4:$AF$67,23,FALSE)=""),"",(VLOOKUP($D$1,'data 2012-13'!$B$4:$AF$67,7,FALSE)-VLOOKUP($D$1,'data 2012-13'!$B$4:$AF$67,22,FALSE)+VLOOKUP($D$1,'data 2012-13'!$B$4:$AF$67,8,FALSE)-VLOOKUP($D$1,'data 2012-13'!$B$4:$AF$67,23,FALSE))/1000)</f>
        <v>457.02</v>
      </c>
      <c r="D9" s="82">
        <f>IF(AND(VLOOKUP($D$1,'data 2013-14'!$B$4:$AB$67,5,FALSE)="",VLOOKUP($D$1,'data 2013-14'!$B$4:$AB$67,18,FALSE)="",VLOOKUP($D$1,'data 2013-14'!$B$4:$AB$67,6,FALSE)="",VLOOKUP($D$1,'data 2013-14'!$B$4:$AB$67,19,FALSE)=""),"",(VLOOKUP($D$1,'data 2013-14'!$B$4:$AB$67,5,FALSE)-VLOOKUP($D$1,'data 2013-14'!$B$4:$AB$67,18,FALSE)+VLOOKUP($D$1,'data 2013-14'!$B$4:$AB$67,6,FALSE)-VLOOKUP($D$1,'data 2013-14'!$B$4:$AB$67,19,FALSE))/1000)</f>
        <v>435.82</v>
      </c>
      <c r="E9" s="82">
        <f>IF(AND(VLOOKUP($D$1,'Data 2014-15'!$B$4:$AB$67,5,FALSE)="",VLOOKUP($D$1,'Data 2014-15'!$B$4:$AB$67,18,FALSE)="",VLOOKUP($D$1,'Data 2014-15'!$B$4:$AB$67,6,FALSE)="",VLOOKUP($D$1,'Data 2014-15'!$B$4:$AB$67,19,FALSE)=""),"",(VLOOKUP($D$1,'Data 2014-15'!$B$4:$AB$67,5,FALSE)-VLOOKUP($D$1,'Data 2014-15'!$B$4:$AB$67,18,FALSE)+VLOOKUP($D$1,'Data 2014-15'!$B$4:$AB$67,6,FALSE)-VLOOKUP($D$1,'Data 2014-15'!$B$4:$AB$67,19,FALSE))/1000)</f>
        <v>419.59500000000003</v>
      </c>
      <c r="F9" s="82">
        <f>IF(AND(VLOOKUP($D$1,'Data 2015-16'!$B$4:$O$67,5,FALSE)="",VLOOKUP($D$1,'Data 2015-16'!$B$4:$O$67,6,FALSE)=""),"",VLOOKUP($D$1,'Data 2015-16'!$B$4:$O$67,5,FALSE)/1000+VLOOKUP($D$1,'Data 2015-16'!$B$4:$O$67,6,FALSE)/1000)</f>
        <v>418.3</v>
      </c>
      <c r="G9" s="67"/>
      <c r="H9" s="68"/>
      <c r="I9" s="27" t="s">
        <v>21</v>
      </c>
      <c r="J9" s="28" t="s">
        <v>21</v>
      </c>
      <c r="K9" s="28" t="s">
        <v>22</v>
      </c>
      <c r="L9" s="28" t="s">
        <v>23</v>
      </c>
      <c r="M9" s="29" t="s">
        <v>24</v>
      </c>
    </row>
    <row r="10" spans="1:15">
      <c r="A10" s="66" t="s">
        <v>25</v>
      </c>
      <c r="B10" s="79">
        <f>IF(AND(VLOOKUP($D$1,'data 2011-12'!$B$4:$AF$67,9,FALSE)="",VLOOKUP($D$1,'data 2011-12'!$B$4:$AF$67,24,FALSE)=""),"",(VLOOKUP($D$1,'data 2011-12'!$B$4:$AF$67,9,FALSE)-VLOOKUP($D$1,'data 2011-12'!$B$4:$AF$67,24,FALSE))/1000)</f>
        <v>646.26</v>
      </c>
      <c r="C10" s="82">
        <f>IF(AND(VLOOKUP($D$1,'data 2012-13'!$B$4:$AF$67,9,FALSE)="",VLOOKUP($D$1,'data 2012-13'!$B$4:$AF$67,24,FALSE)=""),"",(VLOOKUP($D$1,'data 2012-13'!$B$4:$AF$67,9,FALSE)-VLOOKUP($D$1,'data 2012-13'!$B$4:$AF$67,24,FALSE))/1000)</f>
        <v>644.41499999999996</v>
      </c>
      <c r="D10" s="82">
        <f>IF(AND(VLOOKUP($D$1,'data 2013-14'!$B$4:$AB$67,7,FALSE)="",VLOOKUP($D$1,'data 2013-14'!$B$4:$AB$67,20,FALSE)=""),"",(VLOOKUP($D$1,'data 2013-14'!$B$4:$AB$67,7,FALSE)-VLOOKUP($D$1,'data 2013-14'!$B$4:$AB$67,20,FALSE))/1000)</f>
        <v>658.505</v>
      </c>
      <c r="E10" s="82">
        <f>IF(AND(VLOOKUP($D$1,'Data 2014-15'!$B$4:$AB$67,7,FALSE)="",VLOOKUP($D$1,'Data 2014-15'!$B$4:$AB$67,20,FALSE)=""),"",(VLOOKUP($D$1,'Data 2014-15'!$B$4:$AB$67,7,FALSE)-VLOOKUP($D$1,'Data 2014-15'!$B$4:$AB$67,20,FALSE))/1000)</f>
        <v>665.649</v>
      </c>
      <c r="F10" s="82">
        <f>IF(VLOOKUP($D$1,'Data 2015-16'!$B$4:$O$67,7,FALSE)="","",VLOOKUP($D$1,'Data 2015-16'!$B$4:$O$67,7,FALSE)/1000)</f>
        <v>684.13499999999999</v>
      </c>
      <c r="G10" s="67"/>
      <c r="H10" s="68"/>
      <c r="I10" s="27" t="s">
        <v>26</v>
      </c>
      <c r="J10" s="28" t="s">
        <v>26</v>
      </c>
      <c r="K10" s="28" t="s">
        <v>27</v>
      </c>
      <c r="L10" s="28" t="s">
        <v>28</v>
      </c>
      <c r="M10" s="29" t="s">
        <v>29</v>
      </c>
    </row>
    <row r="11" spans="1:15">
      <c r="A11" s="66" t="s">
        <v>30</v>
      </c>
      <c r="B11" s="79">
        <f>IF(AND(VLOOKUP($D$1,'data 2011-12'!$B$4:$AF$67,10,FALSE)="",VLOOKUP($D$1,'data 2011-12'!$B$4:$AF$67,25,FALSE)=""),"",(VLOOKUP($D$1,'data 2011-12'!$B$4:$AF$67,10,FALSE)-VLOOKUP($D$1,'data 2011-12'!$B$4:$AF$67,25,FALSE))/1000)</f>
        <v>289.452</v>
      </c>
      <c r="C11" s="82">
        <f>IF(AND(VLOOKUP($D$1,'data 2012-13'!$B$4:$AF$67,10,FALSE)="",VLOOKUP($D$1,'data 2012-13'!$B$4:$AF$67,25,FALSE)=""),"",(VLOOKUP($D$1,'data 2012-13'!$B$4:$AF$67,10,FALSE)-VLOOKUP($D$1,'data 2012-13'!$B$4:$AF$67,25,FALSE))/1000)</f>
        <v>278.53899999999999</v>
      </c>
      <c r="D11" s="82">
        <f>IF(AND(VLOOKUP($D$1,'data 2013-14'!$B$4:$AB$67,8,FALSE)="",VLOOKUP($D$1,'data 2013-14'!$B$4:$AB$67,21,FALSE)=""),"",(VLOOKUP($D$1,'data 2013-14'!$B$4:$AB$67,8,FALSE)-VLOOKUP($D$1,'data 2013-14'!$B$4:$AB$67,21,FALSE))/1000)</f>
        <v>279.29399999999998</v>
      </c>
      <c r="E11" s="82">
        <f>IF(AND(VLOOKUP($D$1,'Data 2014-15'!$B$4:$AB$67,8,FALSE)="",VLOOKUP($D$1,'Data 2014-15'!$B$4:$AB$67,21,FALSE)=""),"",(VLOOKUP($D$1,'Data 2014-15'!$B$4:$AB$67,8,FALSE)-VLOOKUP($D$1,'Data 2014-15'!$B$4:$AB$67,21,FALSE))/1000)</f>
        <v>278.21600000000001</v>
      </c>
      <c r="F11" s="82">
        <f>IF(VLOOKUP($D$1,'Data 2015-16'!$B$4:$O$67,8,FALSE)="","",VLOOKUP($D$1,'Data 2015-16'!$B$4:$O$67,8,FALSE)/1000)</f>
        <v>242.916</v>
      </c>
      <c r="G11" s="67"/>
      <c r="H11" s="68"/>
      <c r="I11" s="27" t="s">
        <v>31</v>
      </c>
      <c r="J11" s="28" t="s">
        <v>31</v>
      </c>
      <c r="K11" s="28" t="s">
        <v>32</v>
      </c>
      <c r="L11" s="28" t="s">
        <v>33</v>
      </c>
      <c r="M11" s="29" t="s">
        <v>34</v>
      </c>
    </row>
    <row r="12" spans="1:15" ht="14.25">
      <c r="A12" s="69" t="s">
        <v>35</v>
      </c>
      <c r="B12" s="79">
        <f>IF(D1="Scotland",(VLOOKUP($D$1,'data 2011-12'!$B$4:$AF$67,11,FALSE)-VLOOKUP($D$1,'data 2011-12'!$B$4:$AF$67,26,FALSE)-SUM('data 2011-12'!L37:L48))/1000,IF(O1="N",(VLOOKUP($D$1,'data 2011-12'!$B$4:$AF$67,11,FALSE)-VLOOKUP($D$1,'data 2011-12'!$B$4:$AF$67,26,FALSE))/1000,""))</f>
        <v>427.53300000000002</v>
      </c>
      <c r="C12" s="82">
        <f>IF(D1="Scotland",(VLOOKUP($D$1,'data 2012-13'!$B$4:$AF$67,11,FALSE)-VLOOKUP($D$1,'data 2012-13'!$B$4:$AF$67,26,FALSE)-SUM('data 2012-13'!L37:L48)+SUM('data 2012-13'!AA37:AA48))/1000,IF(O1="N",(VLOOKUP($D$1,'data 2012-13'!$B$4:$AF$67,11,FALSE)-VLOOKUP($D$1,'data 2012-13'!$B$4:$AF$67,26,FALSE))/1000,""))</f>
        <v>386.08</v>
      </c>
      <c r="D12" s="82">
        <f>IF(AND(VLOOKUP($D$1,'data 2013-14'!$B$4:$AB$67,9,FALSE)="",VLOOKUP($D$1,'data 2013-14'!$B$4:$AB$67,22,FALSE)=""),"",(VLOOKUP($D$1,'data 2013-14'!$B$4:$AB$67,9,FALSE)-VLOOKUP($D$1,'data 2013-14'!$B$4:$AB$67,22,FALSE))/1000)</f>
        <v>483.95499999999998</v>
      </c>
      <c r="E12" s="82">
        <f>IF(AND(VLOOKUP($D$1,'Data 2014-15'!$B$4:$AB$67,9,FALSE)="",VLOOKUP($D$1,'Data 2014-15'!$B$4:$AB$67,22,FALSE)=""),"",(VLOOKUP($D$1,'Data 2014-15'!$B$4:$AB$67,9,FALSE)-VLOOKUP($D$1,'Data 2014-15'!$B$4:$AB$67,22,FALSE))/1000)</f>
        <v>438.9</v>
      </c>
      <c r="F12" s="82">
        <f>IF(VLOOKUP($D$1,'Data 2015-16'!$B$4:$O$67,9,FALSE)="","",VLOOKUP($D$1,'Data 2015-16'!$B$4:$O$67,9,FALSE)/1000)</f>
        <v>468.06700000000001</v>
      </c>
      <c r="G12" s="67"/>
      <c r="H12" s="68"/>
      <c r="I12" s="31" t="s">
        <v>36</v>
      </c>
      <c r="J12" s="32" t="s">
        <v>36</v>
      </c>
      <c r="K12" s="28" t="s">
        <v>26</v>
      </c>
      <c r="L12" s="28" t="s">
        <v>37</v>
      </c>
      <c r="M12" s="29" t="s">
        <v>38</v>
      </c>
    </row>
    <row r="13" spans="1:15">
      <c r="A13" s="66" t="s">
        <v>39</v>
      </c>
      <c r="B13" s="79">
        <f>IF(AND(VLOOKUP($D$1,'data 2011-12'!$B$4:$AF$67,12,FALSE)="",VLOOKUP($D$1,'data 2011-12'!$B$4:$AF$67,27,FALSE)=""),"",(VLOOKUP($D$1,'data 2011-12'!$B$4:$AF$67,12,FALSE)-VLOOKUP($D$1,'data 2011-12'!$B$4:$AF$67,27,FALSE))/1000)</f>
        <v>323.17599999999999</v>
      </c>
      <c r="C13" s="82">
        <f>IF(AND(VLOOKUP($D$1,'data 2012-13'!$B$4:$AF$67,12,FALSE)="",VLOOKUP($D$1,'data 2012-13'!$B$4:$AF$67,27,FALSE)=""),"",(VLOOKUP($D$1,'data 2012-13'!$B$4:$AF$67,12,FALSE)-VLOOKUP($D$1,'data 2012-13'!$B$4:$AF$67,27,FALSE))/1000)</f>
        <v>306.209</v>
      </c>
      <c r="D13" s="82">
        <f>IF(AND(VLOOKUP($D$1,'data 2013-14'!$B$4:$AB$67,10,FALSE)="",VLOOKUP($D$1,'data 2013-14'!$B$4:$AB$67,23,FALSE)=""),"",(VLOOKUP($D$1,'data 2013-14'!$B$4:$AB$67,10,FALSE)-VLOOKUP($D$1,'data 2013-14'!$B$4:$AB$67,23,FALSE))/1000)</f>
        <v>321.49700000000001</v>
      </c>
      <c r="E13" s="82">
        <f>IF(AND(VLOOKUP($D$1,'Data 2014-15'!$B$4:$AB$67,10,FALSE)="",VLOOKUP($D$1,'Data 2014-15'!$B$4:$AB$67,23,FALSE)=""),"",(VLOOKUP($D$1,'Data 2014-15'!$B$4:$AB$67,10,FALSE)-VLOOKUP($D$1,'Data 2014-15'!$B$4:$AB$67,23,FALSE))/1000)</f>
        <v>342.00099999999998</v>
      </c>
      <c r="F13" s="82">
        <f>IF(VLOOKUP($D$1,'Data 2015-16'!$B$4:$O$67,10,FALSE)="","",VLOOKUP($D$1,'Data 2015-16'!$B$4:$O$67,10,FALSE)/1000)</f>
        <v>294.22800000000001</v>
      </c>
      <c r="G13" s="67"/>
      <c r="H13" s="68"/>
      <c r="I13" s="27" t="s">
        <v>40</v>
      </c>
      <c r="J13" s="28" t="s">
        <v>40</v>
      </c>
      <c r="K13" s="28" t="s">
        <v>31</v>
      </c>
      <c r="L13" s="28" t="s">
        <v>41</v>
      </c>
      <c r="M13" s="29" t="s">
        <v>42</v>
      </c>
    </row>
    <row r="14" spans="1:15">
      <c r="A14" s="66" t="s">
        <v>43</v>
      </c>
      <c r="B14" s="79">
        <f>IF(AND(VLOOKUP($D$1,'data 2011-12'!$B$4:$AF$67,13,FALSE)="",VLOOKUP($D$1,'data 2011-12'!$B$4:$AF$67,28,FALSE)=""),"",(VLOOKUP($D$1,'data 2011-12'!$B$4:$AF$67,13,FALSE)-VLOOKUP($D$1,'data 2011-12'!$B$4:$AF$67,28,FALSE))/1000)</f>
        <v>-13.087999999999999</v>
      </c>
      <c r="C14" s="82">
        <f>IF(AND(VLOOKUP($D$1,'data 2012-13'!$B$4:$AF$67,13,FALSE)="",VLOOKUP($D$1,'data 2012-13'!$B$4:$AF$67,28,FALSE)=""),"",(VLOOKUP($D$1,'data 2012-13'!$B$4:$AF$67,13,FALSE)-VLOOKUP($D$1,'data 2012-13'!$B$4:$AF$67,28,FALSE))/1000)</f>
        <v>-3.98</v>
      </c>
      <c r="D14" s="82">
        <f>IF(AND(VLOOKUP($D$1,'data 2013-14'!$B$4:$AB$67,11,FALSE)="",VLOOKUP($D$1,'data 2013-14'!$B$4:$AB$67,24,FALSE)=""),"",(VLOOKUP($D$1,'data 2013-14'!$B$4:$AB$67,11,FALSE)-VLOOKUP($D$1,'data 2013-14'!$B$4:$AB$67,24,FALSE))/1000)</f>
        <v>-1.847</v>
      </c>
      <c r="E14" s="82">
        <f>IF(AND(VLOOKUP($D$1,'Data 2014-15'!$B$4:$AB$67,11,FALSE)="",VLOOKUP($D$1,'Data 2014-15'!$B$4:$AB$67,24,FALSE)=""),"",(VLOOKUP($D$1,'Data 2014-15'!$B$4:$AB$67,11,FALSE)-VLOOKUP($D$1,'Data 2014-15'!$B$4:$AB$67,24,FALSE))/1000)</f>
        <v>-5.3970000000000002</v>
      </c>
      <c r="F14" s="82">
        <f>IF(VLOOKUP($D$1,'Data 2015-16'!$B$4:$O$67,11,FALSE)="","",VLOOKUP($D$1,'Data 2015-16'!$B$4:$O$67,11,FALSE)/1000)</f>
        <v>-16.53</v>
      </c>
      <c r="G14" s="67"/>
      <c r="H14" s="68"/>
      <c r="I14" s="27" t="s">
        <v>44</v>
      </c>
      <c r="J14" s="28" t="s">
        <v>44</v>
      </c>
      <c r="K14" s="28" t="s">
        <v>36</v>
      </c>
      <c r="L14" s="28" t="s">
        <v>45</v>
      </c>
      <c r="M14" s="29" t="s">
        <v>46</v>
      </c>
    </row>
    <row r="15" spans="1:15">
      <c r="A15" s="70" t="s">
        <v>215</v>
      </c>
      <c r="B15" s="83">
        <f>IF(COUNT(B6:B14),SUM(B6:B14),"")</f>
        <v>10155.712999999998</v>
      </c>
      <c r="C15" s="84">
        <f t="shared" ref="C15:F15" si="0">IF(COUNT(C6:C14),SUM(C6:C14),"")</f>
        <v>10208.291000000001</v>
      </c>
      <c r="D15" s="84">
        <f t="shared" si="0"/>
        <v>10400.413999999997</v>
      </c>
      <c r="E15" s="84">
        <f t="shared" si="0"/>
        <v>10504.052999999998</v>
      </c>
      <c r="F15" s="84">
        <f t="shared" si="0"/>
        <v>10594.425999999998</v>
      </c>
      <c r="G15" s="84"/>
      <c r="H15" s="68"/>
      <c r="I15" s="36" t="s">
        <v>48</v>
      </c>
      <c r="J15" s="37" t="s">
        <v>48</v>
      </c>
      <c r="K15" s="38" t="s">
        <v>40</v>
      </c>
      <c r="L15" s="38" t="s">
        <v>49</v>
      </c>
      <c r="M15" s="39" t="s">
        <v>50</v>
      </c>
    </row>
    <row r="16" spans="1:15">
      <c r="A16" s="66" t="s">
        <v>51</v>
      </c>
      <c r="B16" s="80">
        <f>IF(AND(VLOOKUP($D$1,'data 2011-12'!$B$4:$AF$67,15,FALSE)="",VLOOKUP($D$1,'data 2011-12'!$B$4:$AF$67,30,FALSE)=""),"",(VLOOKUP($D$1,'data 2011-12'!$B$4:$AF$67,15,FALSE)-VLOOKUP($D$1,'data 2011-12'!$B$4:$AF$67,30,FALSE))/1000)</f>
        <v>-389.07799999999997</v>
      </c>
      <c r="C16" s="81">
        <f>IF(AND(VLOOKUP($D$1,'data 2012-13'!$B$4:$AF$67,15,FALSE)="",VLOOKUP($D$1,'data 2012-13'!$B$4:$AF$67,30,FALSE)=""),"",(VLOOKUP($D$1,'data 2012-13'!$B$4:$AF$67,15,FALSE)-VLOOKUP($D$1,'data 2012-13'!$B$4:$AF$67,30,FALSE))/1000)</f>
        <v>-425.28800000000001</v>
      </c>
      <c r="D16" s="81">
        <f>IF(AND(VLOOKUP($D$1,'data 2013-14'!$B$4:$AB$67,13,FALSE)="",VLOOKUP($D$1,'data 2013-14'!$B$4:$AB$67,26,FALSE)=""),"",(VLOOKUP($D$1,'data 2013-14'!$B$4:$AB$67,13,FALSE)-VLOOKUP($D$1,'data 2013-14'!$B$4:$AB$67,26,FALSE))/1000)</f>
        <v>-438.988</v>
      </c>
      <c r="E16" s="81">
        <f>IF(AND(VLOOKUP($D$1,'Data 2014-15'!$B$4:$AB$67,13,FALSE)="",VLOOKUP($D$1,'Data 2014-15'!$B$4:$AB$67,26,FALSE)=""),"",(VLOOKUP($D$1,'Data 2014-15'!$B$4:$AB$67,13,FALSE)-VLOOKUP($D$1,'Data 2014-15'!$B$4:$AB$67,26,FALSE))/1000)</f>
        <v>-464.928</v>
      </c>
      <c r="F16" s="81">
        <f>IF(VLOOKUP($D$1,'Data 2015-16'!$B$4:$O$67,13,FALSE)="","",VLOOKUP($D$1,'Data 2015-16'!$B$4:$O$67,13,FALSE)/1000)</f>
        <v>-489.82799999999997</v>
      </c>
      <c r="G16" s="67"/>
      <c r="H16" s="68"/>
      <c r="I16" s="24" t="s">
        <v>52</v>
      </c>
      <c r="J16" s="25" t="s">
        <v>52</v>
      </c>
      <c r="K16" s="25" t="s">
        <v>44</v>
      </c>
      <c r="L16" s="25" t="s">
        <v>53</v>
      </c>
      <c r="M16" s="26" t="s">
        <v>54</v>
      </c>
    </row>
    <row r="17" spans="1:13">
      <c r="A17" s="70" t="s">
        <v>65</v>
      </c>
      <c r="B17" s="85">
        <f>IF(COUNT(B15:B16),SUM(B15:B16),"")</f>
        <v>9766.6349999999984</v>
      </c>
      <c r="C17" s="86">
        <f t="shared" ref="C17:F17" si="1">IF(COUNT(C15:C16),SUM(C15:C16),"")</f>
        <v>9783.0030000000006</v>
      </c>
      <c r="D17" s="86">
        <f t="shared" si="1"/>
        <v>9961.4259999999977</v>
      </c>
      <c r="E17" s="86">
        <f t="shared" si="1"/>
        <v>10039.124999999998</v>
      </c>
      <c r="F17" s="86">
        <f t="shared" si="1"/>
        <v>10104.597999999998</v>
      </c>
      <c r="G17" s="67"/>
      <c r="H17" s="68"/>
      <c r="I17" s="40" t="s">
        <v>56</v>
      </c>
      <c r="J17" s="41" t="s">
        <v>56</v>
      </c>
      <c r="K17" s="41" t="s">
        <v>48</v>
      </c>
      <c r="L17" s="41" t="s">
        <v>57</v>
      </c>
      <c r="M17" s="42" t="s">
        <v>58</v>
      </c>
    </row>
    <row r="18" spans="1:13" ht="14.25">
      <c r="A18" s="69" t="s">
        <v>59</v>
      </c>
      <c r="B18" s="79">
        <f>IF(AND(VLOOKUP($D$1,'data 2011-12'!$B$4:$AF$67,5,FALSE)="",VLOOKUP($D$1,'data 2011-12'!$B$4:$AF$67,20,FALSE)=""),"",(VLOOKUP($D$1,'data 2011-12'!$B$4:$AF$67,5,FALSE)-VLOOKUP($D$1,'data 2011-12'!$B$4:$AF$67,20,FALSE))/1000)</f>
        <v>515.65800000000002</v>
      </c>
      <c r="C18" s="82">
        <f>IF(AND(VLOOKUP($D$1,'data 2012-13'!$B$4:$AF$67,5,FALSE)="",VLOOKUP($D$1,'data 2012-13'!$B$4:$AF$67,20,FALSE)=""),"",(VLOOKUP($D$1,'data 2012-13'!$B$4:$AF$67,5,FALSE)-VLOOKUP($D$1,'data 2012-13'!$B$4:$AF$67,20,FALSE))/1000)</f>
        <v>516.62</v>
      </c>
      <c r="D18" s="82"/>
      <c r="E18" s="82"/>
      <c r="F18" s="82"/>
      <c r="G18" s="67"/>
      <c r="H18" s="71"/>
      <c r="I18" s="44" t="s">
        <v>60</v>
      </c>
      <c r="J18" s="32" t="s">
        <v>60</v>
      </c>
      <c r="K18" s="28"/>
      <c r="L18" s="28"/>
      <c r="M18" s="29"/>
    </row>
    <row r="19" spans="1:13" ht="14.25">
      <c r="A19" s="69" t="s">
        <v>61</v>
      </c>
      <c r="B19" s="79">
        <f>IF(AND(VLOOKUP($D$1,'data 2011-12'!$B$4:$AF$67,6,FALSE)="",VLOOKUP($D$1,'data 2011-12'!$B$4:$AF$67,21,FALSE)=""),"",(VLOOKUP($D$1,'data 2011-12'!$B$4:$AF$67,6,FALSE)-VLOOKUP($D$1,'data 2011-12'!$B$4:$AF$67,21,FALSE))/1000)</f>
        <v>279.84300000000002</v>
      </c>
      <c r="C19" s="82">
        <f>IF(AND(VLOOKUP($D$1,'data 2012-13'!$B$4:$AF$67,6,FALSE)="",VLOOKUP($D$1,'data 2012-13'!$B$4:$AF$67,21,FALSE)=""),"",(VLOOKUP($D$1,'data 2012-13'!$B$4:$AF$67,6,FALSE)-VLOOKUP($D$1,'data 2012-13'!$B$4:$AF$67,21,FALSE))/1000)</f>
        <v>290.51400000000001</v>
      </c>
      <c r="D19" s="82"/>
      <c r="E19" s="82"/>
      <c r="F19" s="82"/>
      <c r="G19" s="67"/>
      <c r="I19" s="44" t="s">
        <v>62</v>
      </c>
      <c r="J19" s="32" t="s">
        <v>62</v>
      </c>
      <c r="K19" s="28"/>
      <c r="L19" s="28"/>
      <c r="M19" s="29"/>
    </row>
    <row r="20" spans="1:13" ht="14.25">
      <c r="A20" s="69" t="s">
        <v>63</v>
      </c>
      <c r="B20" s="79">
        <f>(IF(D1="Scotland",SUM('data 2011-12'!L37:L48)/1000,IF(O1="Y",(VLOOKUP($D$1,'data 2011-12'!$B$4:$AF$67,11,FALSE)-VLOOKUP($D$1,'data 2011-12'!$B$4:$AF$67,26,FALSE))/1000,"")))</f>
        <v>-21.867000000000001</v>
      </c>
      <c r="C20" s="82">
        <f>(IF(D1="Scotland",SUM('data 2012-13'!L37:L48,0)/1000,IF(O1="Y",(VLOOKUP($D$1,'data 2012-13'!$B$4:$AF$67,11,FALSE)-VLOOKUP($D$1,'data 2012-13'!$B$4:$AF$67,26,FALSE))/1000,"")))</f>
        <v>-49.697000000000003</v>
      </c>
      <c r="D20" s="82"/>
      <c r="E20" s="82"/>
      <c r="F20" s="82"/>
      <c r="G20" s="67"/>
      <c r="I20" s="44" t="s">
        <v>64</v>
      </c>
      <c r="J20" s="32" t="s">
        <v>64</v>
      </c>
      <c r="K20" s="28"/>
      <c r="L20" s="28"/>
      <c r="M20" s="29"/>
    </row>
    <row r="21" spans="1:13">
      <c r="A21" s="72" t="s">
        <v>216</v>
      </c>
      <c r="B21" s="83">
        <f>IF(COUNT(B17:B20),SUM(B17:B20),"")</f>
        <v>10540.268999999998</v>
      </c>
      <c r="C21" s="84">
        <f>IF(COUNT(C17:C20),SUM(C17:C20),"")</f>
        <v>10540.44</v>
      </c>
      <c r="D21" s="84">
        <f>D17</f>
        <v>9961.4259999999977</v>
      </c>
      <c r="E21" s="84">
        <f t="shared" ref="E21:F21" si="2">E17</f>
        <v>10039.124999999998</v>
      </c>
      <c r="F21" s="84">
        <f t="shared" si="2"/>
        <v>10104.597999999998</v>
      </c>
      <c r="G21" s="67"/>
      <c r="I21" s="40" t="s">
        <v>56</v>
      </c>
      <c r="J21" s="48" t="s">
        <v>56</v>
      </c>
      <c r="K21" s="41" t="s">
        <v>48</v>
      </c>
      <c r="L21" s="41" t="s">
        <v>57</v>
      </c>
      <c r="M21" s="42"/>
    </row>
    <row r="22" spans="1:13">
      <c r="A22" s="73"/>
      <c r="B22" s="46"/>
      <c r="C22" s="47"/>
      <c r="D22" s="46"/>
      <c r="E22" s="47"/>
      <c r="F22" s="47"/>
      <c r="G22" s="67"/>
    </row>
    <row r="23" spans="1:13" ht="12.75" customHeight="1">
      <c r="A23" s="56" t="s">
        <v>212</v>
      </c>
      <c r="B23" s="55"/>
      <c r="C23" s="55"/>
      <c r="D23" s="55"/>
      <c r="E23" s="55"/>
      <c r="F23" s="57"/>
    </row>
    <row r="24" spans="1:13" ht="12.75" customHeight="1">
      <c r="A24" s="56" t="s">
        <v>213</v>
      </c>
      <c r="B24" s="55"/>
      <c r="C24" s="55"/>
      <c r="D24" s="55"/>
      <c r="E24" s="55"/>
      <c r="F24" s="57"/>
    </row>
    <row r="25" spans="1:13">
      <c r="A25" s="74" t="s">
        <v>68</v>
      </c>
      <c r="B25" s="75"/>
      <c r="C25" s="75"/>
      <c r="D25" s="75"/>
      <c r="E25" s="54"/>
      <c r="F25" s="52"/>
    </row>
    <row r="28" spans="1:13">
      <c r="B28" s="76"/>
      <c r="C28" s="76"/>
      <c r="D28" s="76"/>
      <c r="E28" s="76"/>
      <c r="F28" s="76"/>
    </row>
    <row r="29" spans="1:13">
      <c r="B29" s="76"/>
      <c r="C29" s="76"/>
      <c r="D29" s="76"/>
      <c r="E29" s="76"/>
      <c r="F29" s="76"/>
    </row>
    <row r="30" spans="1:13">
      <c r="B30" s="76"/>
      <c r="C30" s="76"/>
      <c r="D30" s="76"/>
      <c r="E30" s="76"/>
      <c r="F30" s="76"/>
    </row>
    <row r="31" spans="1:13">
      <c r="B31" s="76"/>
      <c r="C31" s="76"/>
      <c r="D31" s="76"/>
      <c r="E31" s="76"/>
      <c r="F31" s="76"/>
    </row>
    <row r="32" spans="1:13">
      <c r="B32" s="76"/>
      <c r="C32" s="76"/>
      <c r="D32" s="76"/>
      <c r="E32" s="76"/>
      <c r="F32" s="76"/>
    </row>
    <row r="33" spans="2:6">
      <c r="B33" s="76"/>
      <c r="C33" s="76"/>
      <c r="D33" s="76"/>
      <c r="E33" s="76"/>
      <c r="F33" s="76"/>
    </row>
    <row r="34" spans="2:6">
      <c r="B34" s="76"/>
      <c r="C34" s="76"/>
      <c r="D34" s="76"/>
      <c r="E34" s="76"/>
      <c r="F34" s="76"/>
    </row>
    <row r="35" spans="2:6">
      <c r="B35" s="76"/>
      <c r="C35" s="76"/>
      <c r="D35" s="76"/>
      <c r="E35" s="76"/>
      <c r="F35" s="76"/>
    </row>
    <row r="36" spans="2:6">
      <c r="B36" s="76"/>
      <c r="C36" s="76"/>
      <c r="D36" s="76"/>
      <c r="E36" s="76"/>
      <c r="F36" s="76"/>
    </row>
    <row r="37" spans="2:6">
      <c r="B37" s="76"/>
      <c r="C37" s="76"/>
      <c r="D37" s="76"/>
      <c r="E37" s="76"/>
      <c r="F37" s="76"/>
    </row>
    <row r="38" spans="2:6">
      <c r="B38" s="76"/>
      <c r="C38" s="76"/>
      <c r="D38" s="76"/>
      <c r="E38" s="76"/>
      <c r="F38" s="76"/>
    </row>
    <row r="39" spans="2:6">
      <c r="B39" s="76"/>
      <c r="C39" s="76"/>
      <c r="D39" s="76"/>
      <c r="E39" s="76"/>
      <c r="F39" s="76"/>
    </row>
    <row r="40" spans="2:6">
      <c r="B40" s="76"/>
      <c r="C40" s="76"/>
      <c r="D40" s="76"/>
      <c r="E40" s="76"/>
      <c r="F40" s="76"/>
    </row>
    <row r="41" spans="2:6">
      <c r="B41" s="76"/>
      <c r="C41" s="76"/>
      <c r="D41" s="76"/>
      <c r="E41" s="76"/>
      <c r="F41" s="76"/>
    </row>
    <row r="42" spans="2:6">
      <c r="B42" s="76"/>
      <c r="C42" s="76"/>
      <c r="D42" s="76"/>
      <c r="E42" s="76"/>
      <c r="F42" s="76"/>
    </row>
    <row r="43" spans="2:6">
      <c r="B43" s="76"/>
      <c r="C43" s="76"/>
      <c r="D43" s="76"/>
      <c r="E43" s="76"/>
      <c r="F43" s="76"/>
    </row>
  </sheetData>
  <mergeCells count="2">
    <mergeCell ref="I4:J4"/>
    <mergeCell ref="D1:F1"/>
  </mergeCells>
  <pageMargins left="0.7" right="0.7" top="0.75" bottom="0.75" header="0.3" footer="0.3"/>
  <pageSetup paperSize="9" orientation="portrait" r:id="rId1"/>
  <legacyDrawing r:id="rId2"/>
  <extLst>
    <ext uri="{CCE6A557-97BC-4b89-ADB6-D9C93CAAB3DF}">
      <x14:dataValidations xmlns:xm="http://schemas.microsoft.com/office/excel/2006/main" count="1">
        <x14:dataValidation type="list" allowBlank="1" showInputMessage="1" showErrorMessage="1">
          <x14:formula1>
            <xm:f>'data 2011-12'!$B$4:$B$67</xm:f>
          </x14:formula1>
          <xm:sqref>D1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workbookViewId="0">
      <selection activeCell="A3" sqref="A3:F19"/>
    </sheetView>
  </sheetViews>
  <sheetFormatPr defaultRowHeight="12.75"/>
  <cols>
    <col min="1" max="1" customWidth="true" width="29.42578125" collapsed="false"/>
    <col min="2" max="7" customWidth="true" width="14.42578125" collapsed="false"/>
    <col min="9" max="10" bestFit="true" customWidth="true" width="23.28515625" collapsed="false"/>
    <col min="11" max="12" bestFit="true" customWidth="true" width="22.140625" collapsed="false"/>
    <col min="13" max="13" bestFit="true" customWidth="true" width="15.28515625" collapsed="false"/>
  </cols>
  <sheetData>
    <row r="1" spans="1:13">
      <c r="A1" s="1" t="s">
        <v>0</v>
      </c>
      <c r="B1" s="1"/>
      <c r="C1" s="1"/>
      <c r="D1" s="1"/>
      <c r="E1" s="1"/>
      <c r="F1" s="1"/>
      <c r="G1" s="2"/>
      <c r="H1" s="2"/>
      <c r="I1" s="3" t="s">
        <v>1</v>
      </c>
      <c r="J1" s="2"/>
      <c r="K1" s="2"/>
      <c r="L1" s="2"/>
      <c r="M1" s="2"/>
    </row>
    <row r="2" spans="1:13">
      <c r="A2" s="4"/>
      <c r="B2" s="5"/>
      <c r="C2" s="6"/>
      <c r="D2" s="7"/>
      <c r="E2" s="8"/>
      <c r="F2" s="8" t="s">
        <v>2</v>
      </c>
      <c r="I2" s="92"/>
      <c r="J2" s="93"/>
      <c r="K2" s="9"/>
      <c r="L2" s="10"/>
      <c r="M2" s="11"/>
    </row>
    <row r="3" spans="1:13">
      <c r="A3" s="12"/>
      <c r="B3" s="13" t="s">
        <v>3</v>
      </c>
      <c r="C3" s="13" t="s">
        <v>4</v>
      </c>
      <c r="D3" s="14" t="s">
        <v>5</v>
      </c>
      <c r="E3" s="13" t="s">
        <v>6</v>
      </c>
      <c r="F3" s="13" t="s">
        <v>7</v>
      </c>
      <c r="H3" s="15"/>
      <c r="I3" s="16" t="s">
        <v>3</v>
      </c>
      <c r="J3" s="17" t="s">
        <v>4</v>
      </c>
      <c r="K3" s="17" t="s">
        <v>5</v>
      </c>
      <c r="L3" s="17" t="s">
        <v>6</v>
      </c>
      <c r="M3" s="18" t="s">
        <v>7</v>
      </c>
    </row>
    <row r="4" spans="1:13">
      <c r="A4" s="19" t="s">
        <v>8</v>
      </c>
      <c r="B4" s="20">
        <v>4538.45</v>
      </c>
      <c r="C4" s="21">
        <v>4571.451</v>
      </c>
      <c r="D4" s="20">
        <v>4578.5829999999996</v>
      </c>
      <c r="E4" s="21">
        <v>4611.8980000000001</v>
      </c>
      <c r="F4" s="21">
        <v>4735.7879999999996</v>
      </c>
      <c r="G4" s="22">
        <f t="shared" ref="G4:G15" si="0">F4/E4-1</f>
        <v>2.6863126634630641E-2</v>
      </c>
      <c r="H4" s="23">
        <f>F4/B4-1</f>
        <v>4.3481364783130694E-2</v>
      </c>
      <c r="I4" s="24" t="s">
        <v>9</v>
      </c>
      <c r="J4" s="25" t="s">
        <v>9</v>
      </c>
      <c r="K4" s="25" t="s">
        <v>9</v>
      </c>
      <c r="L4" s="25" t="s">
        <v>10</v>
      </c>
      <c r="M4" s="26" t="s">
        <v>11</v>
      </c>
    </row>
    <row r="5" spans="1:13">
      <c r="A5" s="19" t="s">
        <v>12</v>
      </c>
      <c r="B5" s="20">
        <v>612.97299999999996</v>
      </c>
      <c r="C5" s="21">
        <v>609.35400000000004</v>
      </c>
      <c r="D5" s="20">
        <v>613.54700000000003</v>
      </c>
      <c r="E5" s="21">
        <v>643.44200000000001</v>
      </c>
      <c r="F5" s="21">
        <v>598.17700000000002</v>
      </c>
      <c r="G5" s="22">
        <f t="shared" si="0"/>
        <v>-7.0348220974073783E-2</v>
      </c>
      <c r="H5" s="23">
        <f t="shared" ref="H5:H15" si="1">F5/B5-1</f>
        <v>-2.4138094173805302E-2</v>
      </c>
      <c r="I5" s="27" t="s">
        <v>13</v>
      </c>
      <c r="J5" s="28" t="s">
        <v>13</v>
      </c>
      <c r="K5" s="28" t="s">
        <v>13</v>
      </c>
      <c r="L5" s="28" t="s">
        <v>14</v>
      </c>
      <c r="M5" s="29" t="s">
        <v>15</v>
      </c>
    </row>
    <row r="6" spans="1:13">
      <c r="A6" s="19" t="s">
        <v>16</v>
      </c>
      <c r="B6" s="20">
        <v>2870.9279999999999</v>
      </c>
      <c r="C6" s="21">
        <v>2959.203</v>
      </c>
      <c r="D6" s="20">
        <v>3031.06</v>
      </c>
      <c r="E6" s="21">
        <v>3109.7489999999998</v>
      </c>
      <c r="F6" s="21">
        <v>3169.3449999999998</v>
      </c>
      <c r="G6" s="22">
        <f t="shared" si="0"/>
        <v>1.916424766114555E-2</v>
      </c>
      <c r="H6" s="23">
        <f t="shared" si="1"/>
        <v>0.10394443887133353</v>
      </c>
      <c r="I6" s="27" t="s">
        <v>17</v>
      </c>
      <c r="J6" s="28" t="s">
        <v>17</v>
      </c>
      <c r="K6" s="28" t="s">
        <v>17</v>
      </c>
      <c r="L6" s="28" t="s">
        <v>18</v>
      </c>
      <c r="M6" s="29" t="s">
        <v>19</v>
      </c>
    </row>
    <row r="7" spans="1:13">
      <c r="A7" s="19" t="s">
        <v>20</v>
      </c>
      <c r="B7" s="20">
        <v>460.029</v>
      </c>
      <c r="C7" s="21">
        <v>457.02</v>
      </c>
      <c r="D7" s="20">
        <v>435.82</v>
      </c>
      <c r="E7" s="21">
        <v>419.59500000000003</v>
      </c>
      <c r="F7" s="21">
        <v>418.3</v>
      </c>
      <c r="G7" s="22">
        <f t="shared" si="0"/>
        <v>-3.0863094174145012E-3</v>
      </c>
      <c r="H7" s="23">
        <f t="shared" si="1"/>
        <v>-9.0709498748991924E-2</v>
      </c>
      <c r="I7" s="27" t="s">
        <v>21</v>
      </c>
      <c r="J7" s="28" t="s">
        <v>21</v>
      </c>
      <c r="K7" s="28" t="s">
        <v>22</v>
      </c>
      <c r="L7" s="28" t="s">
        <v>23</v>
      </c>
      <c r="M7" s="29" t="s">
        <v>24</v>
      </c>
    </row>
    <row r="8" spans="1:13">
      <c r="A8" s="19" t="s">
        <v>25</v>
      </c>
      <c r="B8" s="20">
        <v>646.26</v>
      </c>
      <c r="C8" s="21">
        <v>644.41499999999996</v>
      </c>
      <c r="D8" s="20">
        <v>658.505</v>
      </c>
      <c r="E8" s="21">
        <v>665.649</v>
      </c>
      <c r="F8" s="21">
        <v>684.13499999999999</v>
      </c>
      <c r="G8" s="22">
        <f t="shared" si="0"/>
        <v>2.7771393031462477E-2</v>
      </c>
      <c r="H8" s="23">
        <f t="shared" si="1"/>
        <v>5.8606443227184002E-2</v>
      </c>
      <c r="I8" s="27" t="s">
        <v>26</v>
      </c>
      <c r="J8" s="28" t="s">
        <v>26</v>
      </c>
      <c r="K8" s="28" t="s">
        <v>27</v>
      </c>
      <c r="L8" s="28" t="s">
        <v>28</v>
      </c>
      <c r="M8" s="29" t="s">
        <v>29</v>
      </c>
    </row>
    <row r="9" spans="1:13">
      <c r="A9" s="19" t="s">
        <v>30</v>
      </c>
      <c r="B9" s="20">
        <v>289.452</v>
      </c>
      <c r="C9" s="21">
        <v>278.53899999999999</v>
      </c>
      <c r="D9" s="20">
        <v>279.29399999999998</v>
      </c>
      <c r="E9" s="21">
        <v>278.21600000000001</v>
      </c>
      <c r="F9" s="21">
        <v>242.916</v>
      </c>
      <c r="G9" s="22">
        <f t="shared" si="0"/>
        <v>-0.12687983437329275</v>
      </c>
      <c r="H9" s="23">
        <f t="shared" si="1"/>
        <v>-0.16077277061481698</v>
      </c>
      <c r="I9" s="27" t="s">
        <v>31</v>
      </c>
      <c r="J9" s="28" t="s">
        <v>31</v>
      </c>
      <c r="K9" s="28" t="s">
        <v>32</v>
      </c>
      <c r="L9" s="28" t="s">
        <v>33</v>
      </c>
      <c r="M9" s="29" t="s">
        <v>34</v>
      </c>
    </row>
    <row r="10" spans="1:13" ht="14.25">
      <c r="A10" s="30" t="s">
        <v>35</v>
      </c>
      <c r="B10" s="20">
        <v>427.53300000000002</v>
      </c>
      <c r="C10" s="21">
        <v>386.08</v>
      </c>
      <c r="D10" s="20">
        <v>483.95499999999998</v>
      </c>
      <c r="E10" s="21">
        <v>438.9</v>
      </c>
      <c r="F10" s="21">
        <v>468.06700000000001</v>
      </c>
      <c r="G10" s="22">
        <f t="shared" si="0"/>
        <v>6.6454773296878544E-2</v>
      </c>
      <c r="H10" s="23">
        <f t="shared" si="1"/>
        <v>9.4809055675234344E-2</v>
      </c>
      <c r="I10" s="31" t="s">
        <v>36</v>
      </c>
      <c r="J10" s="32" t="s">
        <v>36</v>
      </c>
      <c r="K10" s="28" t="s">
        <v>26</v>
      </c>
      <c r="L10" s="28" t="s">
        <v>37</v>
      </c>
      <c r="M10" s="29" t="s">
        <v>38</v>
      </c>
    </row>
    <row r="11" spans="1:13">
      <c r="A11" s="19" t="s">
        <v>39</v>
      </c>
      <c r="B11" s="20">
        <v>323.17599999999999</v>
      </c>
      <c r="C11" s="21">
        <v>306.209</v>
      </c>
      <c r="D11" s="20">
        <v>321.49700000000001</v>
      </c>
      <c r="E11" s="21">
        <v>342.00099999999998</v>
      </c>
      <c r="F11" s="21">
        <v>294.22800000000001</v>
      </c>
      <c r="G11" s="22">
        <f t="shared" si="0"/>
        <v>-0.13968672606220445</v>
      </c>
      <c r="H11" s="23">
        <f t="shared" si="1"/>
        <v>-8.9573483179443913E-2</v>
      </c>
      <c r="I11" s="27" t="s">
        <v>40</v>
      </c>
      <c r="J11" s="28" t="s">
        <v>40</v>
      </c>
      <c r="K11" s="28" t="s">
        <v>31</v>
      </c>
      <c r="L11" s="28" t="s">
        <v>41</v>
      </c>
      <c r="M11" s="29" t="s">
        <v>42</v>
      </c>
    </row>
    <row r="12" spans="1:13">
      <c r="A12" s="19" t="s">
        <v>43</v>
      </c>
      <c r="B12" s="20">
        <v>-13.087999999999999</v>
      </c>
      <c r="C12" s="21">
        <v>-3.98</v>
      </c>
      <c r="D12" s="20">
        <v>-1.847</v>
      </c>
      <c r="E12" s="21">
        <v>-5.3970000000000002</v>
      </c>
      <c r="F12" s="21">
        <v>-16.53</v>
      </c>
      <c r="G12" s="22">
        <f t="shared" si="0"/>
        <v>2.0628126737076156</v>
      </c>
      <c r="H12" s="23">
        <f t="shared" si="1"/>
        <v>0.26298899755501237</v>
      </c>
      <c r="I12" s="27" t="s">
        <v>44</v>
      </c>
      <c r="J12" s="28" t="s">
        <v>44</v>
      </c>
      <c r="K12" s="28" t="s">
        <v>36</v>
      </c>
      <c r="L12" s="28" t="s">
        <v>45</v>
      </c>
      <c r="M12" s="29" t="s">
        <v>46</v>
      </c>
    </row>
    <row r="13" spans="1:13" ht="24">
      <c r="A13" s="33" t="s">
        <v>47</v>
      </c>
      <c r="B13" s="34">
        <v>10155.713</v>
      </c>
      <c r="C13" s="35">
        <v>10208.290999999999</v>
      </c>
      <c r="D13" s="34">
        <v>10400.414000000001</v>
      </c>
      <c r="E13" s="35">
        <v>10504.053</v>
      </c>
      <c r="F13" s="35">
        <v>10594.425999999999</v>
      </c>
      <c r="G13" s="22">
        <f t="shared" si="0"/>
        <v>8.6036313792399177E-3</v>
      </c>
      <c r="H13" s="23">
        <f t="shared" si="1"/>
        <v>4.319864100137516E-2</v>
      </c>
      <c r="I13" s="36" t="s">
        <v>48</v>
      </c>
      <c r="J13" s="37" t="s">
        <v>48</v>
      </c>
      <c r="K13" s="38" t="s">
        <v>40</v>
      </c>
      <c r="L13" s="38" t="s">
        <v>49</v>
      </c>
      <c r="M13" s="39" t="s">
        <v>50</v>
      </c>
    </row>
    <row r="14" spans="1:13">
      <c r="A14" s="19" t="s">
        <v>51</v>
      </c>
      <c r="B14" s="20">
        <v>-389.07799999999997</v>
      </c>
      <c r="C14" s="21">
        <v>-425.28800000000001</v>
      </c>
      <c r="D14" s="20">
        <v>-438.988</v>
      </c>
      <c r="E14" s="21">
        <v>-464.928</v>
      </c>
      <c r="F14" s="21">
        <v>-489.82799999999997</v>
      </c>
      <c r="G14" s="22">
        <f t="shared" si="0"/>
        <v>5.3556679743960389E-2</v>
      </c>
      <c r="H14" s="23">
        <f t="shared" si="1"/>
        <v>0.25894550707056174</v>
      </c>
      <c r="I14" s="24" t="s">
        <v>52</v>
      </c>
      <c r="J14" s="25" t="s">
        <v>52</v>
      </c>
      <c r="K14" s="25" t="s">
        <v>44</v>
      </c>
      <c r="L14" s="25" t="s">
        <v>53</v>
      </c>
      <c r="M14" s="26" t="s">
        <v>54</v>
      </c>
    </row>
    <row r="15" spans="1:13" ht="36.75">
      <c r="A15" s="33" t="s">
        <v>55</v>
      </c>
      <c r="B15" s="34">
        <v>9766.6350000000002</v>
      </c>
      <c r="C15" s="35">
        <v>9783.0030000000006</v>
      </c>
      <c r="D15" s="34">
        <v>9961.4259999999995</v>
      </c>
      <c r="E15" s="35">
        <v>10039.125</v>
      </c>
      <c r="F15" s="35">
        <v>10104.598</v>
      </c>
      <c r="G15" s="22">
        <f t="shared" si="0"/>
        <v>6.5217835219701925E-3</v>
      </c>
      <c r="H15" s="23">
        <f t="shared" si="1"/>
        <v>3.4603832333244711E-2</v>
      </c>
      <c r="I15" s="40" t="s">
        <v>56</v>
      </c>
      <c r="J15" s="41" t="s">
        <v>56</v>
      </c>
      <c r="K15" s="41" t="s">
        <v>48</v>
      </c>
      <c r="L15" s="41" t="s">
        <v>57</v>
      </c>
      <c r="M15" s="42" t="s">
        <v>58</v>
      </c>
    </row>
    <row r="16" spans="1:13" ht="14.25">
      <c r="A16" s="30" t="s">
        <v>59</v>
      </c>
      <c r="B16" s="20">
        <v>515.65800000000002</v>
      </c>
      <c r="C16" s="21">
        <v>516.62</v>
      </c>
      <c r="D16" s="20"/>
      <c r="E16" s="21"/>
      <c r="F16" s="21"/>
      <c r="G16" s="22"/>
      <c r="H16" s="43"/>
      <c r="I16" s="44" t="s">
        <v>60</v>
      </c>
      <c r="J16" s="32" t="s">
        <v>60</v>
      </c>
      <c r="K16" s="28"/>
      <c r="L16" s="28"/>
      <c r="M16" s="29"/>
    </row>
    <row r="17" spans="1:13" ht="14.25">
      <c r="A17" s="30" t="s">
        <v>61</v>
      </c>
      <c r="B17" s="20">
        <v>279.84300000000002</v>
      </c>
      <c r="C17" s="21">
        <v>290.51400000000001</v>
      </c>
      <c r="D17" s="20"/>
      <c r="E17" s="21"/>
      <c r="F17" s="21"/>
      <c r="G17" s="22"/>
      <c r="I17" s="44" t="s">
        <v>62</v>
      </c>
      <c r="J17" s="32" t="s">
        <v>62</v>
      </c>
      <c r="K17" s="28"/>
      <c r="L17" s="28"/>
      <c r="M17" s="29"/>
    </row>
    <row r="18" spans="1:13" ht="14.25">
      <c r="A18" s="30" t="s">
        <v>63</v>
      </c>
      <c r="B18" s="20">
        <v>-21.867000000000001</v>
      </c>
      <c r="C18" s="21">
        <v>-49.697000000000003</v>
      </c>
      <c r="D18" s="20"/>
      <c r="E18" s="21"/>
      <c r="F18" s="21"/>
      <c r="G18" s="22"/>
      <c r="I18" s="44" t="s">
        <v>64</v>
      </c>
      <c r="J18" s="32" t="s">
        <v>64</v>
      </c>
      <c r="K18" s="28"/>
      <c r="L18" s="28"/>
      <c r="M18" s="29"/>
    </row>
    <row r="19" spans="1:13" ht="25.5">
      <c r="A19" s="45" t="s">
        <v>65</v>
      </c>
      <c r="B19" s="46">
        <v>10540.269</v>
      </c>
      <c r="C19" s="47">
        <v>10540.44</v>
      </c>
      <c r="D19" s="46">
        <v>9961.4259999999995</v>
      </c>
      <c r="E19" s="47">
        <v>10039.125</v>
      </c>
      <c r="F19" s="47">
        <v>10104.598</v>
      </c>
      <c r="G19" s="22">
        <f>F19/E19-1</f>
        <v>6.5217835219701925E-3</v>
      </c>
      <c r="I19" s="40" t="s">
        <v>56</v>
      </c>
      <c r="J19" s="48" t="s">
        <v>56</v>
      </c>
      <c r="K19" s="41" t="s">
        <v>48</v>
      </c>
      <c r="L19" s="41" t="s">
        <v>57</v>
      </c>
      <c r="M19" s="42"/>
    </row>
    <row r="20" spans="1:13">
      <c r="A20" s="49"/>
      <c r="B20" s="46"/>
      <c r="C20" s="47"/>
      <c r="D20" s="46"/>
      <c r="E20" s="47"/>
      <c r="F20" s="47"/>
      <c r="G20" s="22"/>
    </row>
    <row r="21" spans="1:13">
      <c r="A21" s="94" t="s">
        <v>66</v>
      </c>
      <c r="B21" s="95"/>
      <c r="C21" s="95"/>
      <c r="D21" s="95"/>
      <c r="E21" s="95"/>
      <c r="F21" s="50"/>
    </row>
    <row r="22" spans="1:13">
      <c r="A22" s="94" t="s">
        <v>67</v>
      </c>
      <c r="B22" s="95"/>
      <c r="C22" s="95"/>
      <c r="D22" s="95"/>
      <c r="E22" s="95"/>
      <c r="F22" s="50"/>
    </row>
    <row r="23" spans="1:13">
      <c r="A23" s="51" t="s">
        <v>68</v>
      </c>
      <c r="E23" s="52"/>
      <c r="F23" s="52"/>
    </row>
  </sheetData>
  <mergeCells count="3">
    <mergeCell ref="I2:J2"/>
    <mergeCell ref="A21:E21"/>
    <mergeCell ref="A22:E2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67"/>
  <sheetViews>
    <sheetView topLeftCell="A31" workbookViewId="0">
      <selection activeCell="F49" sqref="F49:G58"/>
    </sheetView>
  </sheetViews>
  <sheetFormatPr defaultRowHeight="12.75"/>
  <sheetData>
    <row r="3" spans="2:15">
      <c r="B3" t="s">
        <v>69</v>
      </c>
      <c r="C3" t="s">
        <v>70</v>
      </c>
      <c r="D3" t="s">
        <v>71</v>
      </c>
      <c r="E3" t="s">
        <v>72</v>
      </c>
      <c r="F3" t="s">
        <v>73</v>
      </c>
      <c r="G3" t="s">
        <v>74</v>
      </c>
      <c r="H3" t="s">
        <v>75</v>
      </c>
      <c r="I3" t="s">
        <v>76</v>
      </c>
      <c r="J3" t="s">
        <v>77</v>
      </c>
      <c r="K3" t="s">
        <v>78</v>
      </c>
      <c r="L3" t="s">
        <v>79</v>
      </c>
      <c r="M3" t="s">
        <v>80</v>
      </c>
      <c r="N3" t="s">
        <v>81</v>
      </c>
      <c r="O3" t="s">
        <v>82</v>
      </c>
    </row>
    <row r="4" spans="2:15">
      <c r="B4" t="s">
        <v>83</v>
      </c>
      <c r="C4">
        <v>4735788</v>
      </c>
      <c r="D4">
        <v>598177</v>
      </c>
      <c r="E4">
        <v>3169345</v>
      </c>
      <c r="F4">
        <v>418277</v>
      </c>
      <c r="G4">
        <v>23</v>
      </c>
      <c r="H4">
        <v>684135</v>
      </c>
      <c r="I4">
        <v>242916</v>
      </c>
      <c r="J4">
        <v>468067</v>
      </c>
      <c r="K4">
        <v>294228</v>
      </c>
      <c r="L4">
        <v>-16530</v>
      </c>
      <c r="M4">
        <v>10594426</v>
      </c>
      <c r="N4">
        <v>-489828</v>
      </c>
      <c r="O4">
        <v>10104598</v>
      </c>
    </row>
    <row r="5" spans="2:15">
      <c r="B5" t="s">
        <v>84</v>
      </c>
      <c r="C5">
        <v>171406</v>
      </c>
      <c r="D5">
        <v>26500</v>
      </c>
      <c r="E5">
        <v>135548</v>
      </c>
      <c r="F5">
        <v>10899</v>
      </c>
      <c r="G5">
        <v>0</v>
      </c>
      <c r="H5">
        <v>31342</v>
      </c>
      <c r="I5">
        <v>7376</v>
      </c>
      <c r="J5">
        <v>14863</v>
      </c>
      <c r="K5">
        <v>8155</v>
      </c>
      <c r="L5">
        <v>0</v>
      </c>
      <c r="M5">
        <v>406089</v>
      </c>
      <c r="N5">
        <v>-36612</v>
      </c>
      <c r="O5">
        <v>369477</v>
      </c>
    </row>
    <row r="6" spans="2:15">
      <c r="B6" t="s">
        <v>85</v>
      </c>
      <c r="C6">
        <v>248458</v>
      </c>
      <c r="D6">
        <v>21497</v>
      </c>
      <c r="E6">
        <v>135622</v>
      </c>
      <c r="F6">
        <v>24192</v>
      </c>
      <c r="G6">
        <v>0</v>
      </c>
      <c r="H6">
        <v>32008</v>
      </c>
      <c r="I6">
        <v>10046</v>
      </c>
      <c r="J6">
        <v>19340</v>
      </c>
      <c r="K6">
        <v>6598</v>
      </c>
      <c r="L6">
        <v>470</v>
      </c>
      <c r="M6">
        <v>498231</v>
      </c>
      <c r="N6">
        <v>-20646</v>
      </c>
      <c r="O6">
        <v>477585</v>
      </c>
    </row>
    <row r="7" spans="2:15">
      <c r="B7" t="s">
        <v>86</v>
      </c>
      <c r="C7">
        <v>97434</v>
      </c>
      <c r="D7">
        <v>10012</v>
      </c>
      <c r="E7">
        <v>60233</v>
      </c>
      <c r="F7">
        <v>13035</v>
      </c>
      <c r="G7">
        <v>0</v>
      </c>
      <c r="H7">
        <v>13243</v>
      </c>
      <c r="I7">
        <v>2591</v>
      </c>
      <c r="J7">
        <v>13388</v>
      </c>
      <c r="K7">
        <v>3454</v>
      </c>
      <c r="L7">
        <v>-6</v>
      </c>
      <c r="M7">
        <v>213384</v>
      </c>
      <c r="N7">
        <v>-10336</v>
      </c>
      <c r="O7">
        <v>203048</v>
      </c>
    </row>
    <row r="8" spans="2:15">
      <c r="B8" t="s">
        <v>87</v>
      </c>
      <c r="C8">
        <v>90193</v>
      </c>
      <c r="D8">
        <v>7985</v>
      </c>
      <c r="E8">
        <v>61774</v>
      </c>
      <c r="F8">
        <v>11910</v>
      </c>
      <c r="G8">
        <v>0</v>
      </c>
      <c r="H8">
        <v>16596</v>
      </c>
      <c r="I8">
        <v>5519</v>
      </c>
      <c r="J8">
        <v>11064</v>
      </c>
      <c r="K8">
        <v>6750</v>
      </c>
      <c r="L8">
        <v>135</v>
      </c>
      <c r="M8">
        <v>211926</v>
      </c>
      <c r="O8">
        <v>211926</v>
      </c>
    </row>
    <row r="9" spans="2:15">
      <c r="B9" t="s">
        <v>88</v>
      </c>
      <c r="C9">
        <v>46967</v>
      </c>
      <c r="D9">
        <v>4456</v>
      </c>
      <c r="E9">
        <v>31506</v>
      </c>
      <c r="F9">
        <v>3279</v>
      </c>
      <c r="G9">
        <v>0</v>
      </c>
      <c r="H9">
        <v>5850</v>
      </c>
      <c r="I9">
        <v>2001</v>
      </c>
      <c r="J9">
        <v>5956</v>
      </c>
      <c r="K9">
        <v>1790</v>
      </c>
      <c r="L9">
        <v>0</v>
      </c>
      <c r="M9">
        <v>101805</v>
      </c>
      <c r="N9">
        <v>-8295</v>
      </c>
      <c r="O9">
        <v>93510</v>
      </c>
    </row>
    <row r="10" spans="2:15">
      <c r="B10" t="s">
        <v>89</v>
      </c>
      <c r="C10">
        <v>138886</v>
      </c>
      <c r="D10">
        <v>16528</v>
      </c>
      <c r="E10">
        <v>91235</v>
      </c>
      <c r="F10">
        <v>16016</v>
      </c>
      <c r="G10">
        <v>0</v>
      </c>
      <c r="H10">
        <v>22872</v>
      </c>
      <c r="I10">
        <v>6280</v>
      </c>
      <c r="J10">
        <v>21674</v>
      </c>
      <c r="K10">
        <v>10188</v>
      </c>
      <c r="L10">
        <v>-2108</v>
      </c>
      <c r="M10">
        <v>321571</v>
      </c>
      <c r="O10">
        <v>321571</v>
      </c>
    </row>
    <row r="11" spans="2:15">
      <c r="B11" t="s">
        <v>90</v>
      </c>
      <c r="C11">
        <v>127541</v>
      </c>
      <c r="D11">
        <v>19159</v>
      </c>
      <c r="E11">
        <v>104893</v>
      </c>
      <c r="F11">
        <v>7915</v>
      </c>
      <c r="G11">
        <v>0</v>
      </c>
      <c r="H11">
        <v>17783</v>
      </c>
      <c r="I11">
        <v>9021</v>
      </c>
      <c r="J11">
        <v>4033</v>
      </c>
      <c r="K11">
        <v>16710</v>
      </c>
      <c r="L11">
        <v>0</v>
      </c>
      <c r="M11">
        <v>307055</v>
      </c>
      <c r="N11">
        <v>-20304</v>
      </c>
      <c r="O11">
        <v>286751</v>
      </c>
    </row>
    <row r="12" spans="2:15">
      <c r="B12" t="s">
        <v>91</v>
      </c>
      <c r="C12">
        <v>113720</v>
      </c>
      <c r="D12">
        <v>8509</v>
      </c>
      <c r="E12">
        <v>73603</v>
      </c>
      <c r="F12">
        <v>12104</v>
      </c>
      <c r="G12">
        <v>0</v>
      </c>
      <c r="H12">
        <v>12414</v>
      </c>
      <c r="I12">
        <v>3821</v>
      </c>
      <c r="J12">
        <v>4667</v>
      </c>
      <c r="K12">
        <v>9699</v>
      </c>
      <c r="L12">
        <v>0</v>
      </c>
      <c r="M12">
        <v>238537</v>
      </c>
      <c r="N12">
        <v>-20036</v>
      </c>
      <c r="O12">
        <v>218501</v>
      </c>
    </row>
    <row r="13" spans="2:15">
      <c r="B13" t="s">
        <v>92</v>
      </c>
      <c r="C13">
        <v>104665</v>
      </c>
      <c r="D13">
        <v>8982</v>
      </c>
      <c r="E13">
        <v>55700</v>
      </c>
      <c r="F13">
        <v>7811</v>
      </c>
      <c r="G13">
        <v>0</v>
      </c>
      <c r="H13">
        <v>12627</v>
      </c>
      <c r="I13">
        <v>5567</v>
      </c>
      <c r="J13">
        <v>11655</v>
      </c>
      <c r="K13">
        <v>3194</v>
      </c>
      <c r="L13">
        <v>0</v>
      </c>
      <c r="M13">
        <v>210201</v>
      </c>
      <c r="N13">
        <v>-5918</v>
      </c>
      <c r="O13">
        <v>204283</v>
      </c>
    </row>
    <row r="14" spans="2:15">
      <c r="B14" t="s">
        <v>93</v>
      </c>
      <c r="C14">
        <v>84552</v>
      </c>
      <c r="D14">
        <v>15426</v>
      </c>
      <c r="E14">
        <v>62463</v>
      </c>
      <c r="F14">
        <v>5108</v>
      </c>
      <c r="G14">
        <v>0</v>
      </c>
      <c r="H14">
        <v>10140</v>
      </c>
      <c r="I14">
        <v>4731</v>
      </c>
      <c r="J14">
        <v>3828</v>
      </c>
      <c r="K14">
        <v>4710</v>
      </c>
      <c r="L14">
        <v>0</v>
      </c>
      <c r="M14">
        <v>190958</v>
      </c>
      <c r="N14">
        <v>-9996</v>
      </c>
      <c r="O14">
        <v>180962</v>
      </c>
    </row>
    <row r="15" spans="2:15">
      <c r="B15" t="s">
        <v>94</v>
      </c>
      <c r="C15">
        <v>104713</v>
      </c>
      <c r="D15">
        <v>10253</v>
      </c>
      <c r="E15">
        <v>46078</v>
      </c>
      <c r="F15">
        <v>9928</v>
      </c>
      <c r="G15">
        <v>0</v>
      </c>
      <c r="H15">
        <v>9095</v>
      </c>
      <c r="I15">
        <v>3136</v>
      </c>
      <c r="J15">
        <v>4977</v>
      </c>
      <c r="K15">
        <v>4092</v>
      </c>
      <c r="L15">
        <v>0</v>
      </c>
      <c r="M15">
        <v>192272</v>
      </c>
      <c r="N15">
        <v>-4001</v>
      </c>
      <c r="O15">
        <v>188271</v>
      </c>
    </row>
    <row r="16" spans="2:15">
      <c r="B16" t="s">
        <v>95</v>
      </c>
      <c r="C16">
        <v>305866</v>
      </c>
      <c r="D16">
        <v>38813</v>
      </c>
      <c r="E16">
        <v>307277</v>
      </c>
      <c r="F16">
        <v>12695</v>
      </c>
      <c r="G16">
        <v>0</v>
      </c>
      <c r="H16">
        <v>69147</v>
      </c>
      <c r="I16">
        <v>16538</v>
      </c>
      <c r="J16">
        <v>44761</v>
      </c>
      <c r="K16">
        <v>-7306</v>
      </c>
      <c r="L16">
        <v>0</v>
      </c>
      <c r="M16">
        <v>787791</v>
      </c>
      <c r="N16">
        <v>-52416</v>
      </c>
      <c r="O16">
        <v>735375</v>
      </c>
    </row>
    <row r="17" spans="2:15">
      <c r="B17" t="s">
        <v>96</v>
      </c>
      <c r="C17">
        <v>39105</v>
      </c>
      <c r="D17">
        <v>3788</v>
      </c>
      <c r="E17">
        <v>23556</v>
      </c>
      <c r="F17">
        <v>7315</v>
      </c>
      <c r="G17">
        <v>0</v>
      </c>
      <c r="H17">
        <v>5729</v>
      </c>
      <c r="I17">
        <v>2662</v>
      </c>
      <c r="J17">
        <v>5095</v>
      </c>
      <c r="K17">
        <v>2171</v>
      </c>
      <c r="L17">
        <v>0</v>
      </c>
      <c r="M17">
        <v>89421</v>
      </c>
      <c r="O17">
        <v>89421</v>
      </c>
    </row>
    <row r="18" spans="2:15">
      <c r="B18" t="s">
        <v>97</v>
      </c>
      <c r="C18">
        <v>144488</v>
      </c>
      <c r="D18">
        <v>15733</v>
      </c>
      <c r="E18">
        <v>83582</v>
      </c>
      <c r="F18">
        <v>10707</v>
      </c>
      <c r="G18">
        <v>0</v>
      </c>
      <c r="H18">
        <v>12167</v>
      </c>
      <c r="I18">
        <v>8083</v>
      </c>
      <c r="J18">
        <v>14189</v>
      </c>
      <c r="K18">
        <v>12693</v>
      </c>
      <c r="L18">
        <v>0</v>
      </c>
      <c r="M18">
        <v>301642</v>
      </c>
      <c r="N18">
        <v>-16580</v>
      </c>
      <c r="O18">
        <v>285062</v>
      </c>
    </row>
    <row r="19" spans="2:15">
      <c r="B19" t="s">
        <v>98</v>
      </c>
      <c r="C19">
        <v>319082</v>
      </c>
      <c r="D19">
        <v>44083</v>
      </c>
      <c r="E19">
        <v>243340</v>
      </c>
      <c r="F19">
        <v>32282</v>
      </c>
      <c r="G19">
        <v>0</v>
      </c>
      <c r="H19">
        <v>40141</v>
      </c>
      <c r="I19">
        <v>14258</v>
      </c>
      <c r="J19">
        <v>65103</v>
      </c>
      <c r="K19">
        <v>20728</v>
      </c>
      <c r="L19">
        <v>396</v>
      </c>
      <c r="M19">
        <v>779413</v>
      </c>
      <c r="N19">
        <v>-46940</v>
      </c>
      <c r="O19">
        <v>732473</v>
      </c>
    </row>
    <row r="20" spans="2:15">
      <c r="B20" t="s">
        <v>99</v>
      </c>
      <c r="C20">
        <v>459552</v>
      </c>
      <c r="D20">
        <v>109821</v>
      </c>
      <c r="E20">
        <v>392224</v>
      </c>
      <c r="F20">
        <v>24430</v>
      </c>
      <c r="G20">
        <v>0</v>
      </c>
      <c r="H20">
        <v>94049</v>
      </c>
      <c r="I20">
        <v>56593</v>
      </c>
      <c r="J20">
        <v>47416</v>
      </c>
      <c r="K20">
        <v>64530</v>
      </c>
      <c r="L20">
        <v>0</v>
      </c>
      <c r="M20">
        <v>1248615</v>
      </c>
      <c r="O20">
        <v>1248615</v>
      </c>
    </row>
    <row r="21" spans="2:15">
      <c r="B21" t="s">
        <v>100</v>
      </c>
      <c r="C21">
        <v>242704</v>
      </c>
      <c r="D21">
        <v>21005</v>
      </c>
      <c r="E21">
        <v>142763</v>
      </c>
      <c r="F21">
        <v>28448</v>
      </c>
      <c r="G21">
        <v>0</v>
      </c>
      <c r="H21">
        <v>37493</v>
      </c>
      <c r="I21">
        <v>8930</v>
      </c>
      <c r="J21">
        <v>15293</v>
      </c>
      <c r="K21">
        <v>7615</v>
      </c>
      <c r="L21">
        <v>-982</v>
      </c>
      <c r="M21">
        <v>503269</v>
      </c>
      <c r="N21">
        <v>-22846</v>
      </c>
      <c r="O21">
        <v>480423</v>
      </c>
    </row>
    <row r="22" spans="2:15">
      <c r="B22" t="s">
        <v>101</v>
      </c>
      <c r="C22">
        <v>75036</v>
      </c>
      <c r="D22">
        <v>6997</v>
      </c>
      <c r="E22">
        <v>47463</v>
      </c>
      <c r="F22">
        <v>5014</v>
      </c>
      <c r="G22">
        <v>0</v>
      </c>
      <c r="H22">
        <v>8975</v>
      </c>
      <c r="I22">
        <v>6752</v>
      </c>
      <c r="J22">
        <v>7005</v>
      </c>
      <c r="K22">
        <v>7806</v>
      </c>
      <c r="L22">
        <v>0</v>
      </c>
      <c r="M22">
        <v>165048</v>
      </c>
      <c r="O22">
        <v>165048</v>
      </c>
    </row>
    <row r="23" spans="2:15">
      <c r="B23" t="s">
        <v>102</v>
      </c>
      <c r="C23">
        <v>83251</v>
      </c>
      <c r="D23">
        <v>7950</v>
      </c>
      <c r="E23">
        <v>49817</v>
      </c>
      <c r="F23">
        <v>5995</v>
      </c>
      <c r="G23">
        <v>0</v>
      </c>
      <c r="H23">
        <v>9233</v>
      </c>
      <c r="I23">
        <v>3844</v>
      </c>
      <c r="J23">
        <v>5134</v>
      </c>
      <c r="K23">
        <v>10044</v>
      </c>
      <c r="L23">
        <v>0</v>
      </c>
      <c r="M23">
        <v>175268</v>
      </c>
      <c r="N23">
        <v>-11929</v>
      </c>
      <c r="O23">
        <v>163339</v>
      </c>
    </row>
    <row r="24" spans="2:15">
      <c r="B24" t="s">
        <v>103</v>
      </c>
      <c r="C24">
        <v>81995</v>
      </c>
      <c r="D24">
        <v>7529</v>
      </c>
      <c r="E24">
        <v>56207</v>
      </c>
      <c r="F24">
        <v>6346</v>
      </c>
      <c r="G24">
        <v>0</v>
      </c>
      <c r="H24">
        <v>10656</v>
      </c>
      <c r="I24">
        <v>1552</v>
      </c>
      <c r="J24">
        <v>5860</v>
      </c>
      <c r="K24">
        <v>7441</v>
      </c>
      <c r="L24">
        <v>229</v>
      </c>
      <c r="M24">
        <v>177815</v>
      </c>
      <c r="N24">
        <v>-5998</v>
      </c>
      <c r="O24">
        <v>171817</v>
      </c>
    </row>
    <row r="25" spans="2:15">
      <c r="B25" t="s">
        <v>104</v>
      </c>
      <c r="C25">
        <v>130465</v>
      </c>
      <c r="D25">
        <v>15601</v>
      </c>
      <c r="E25">
        <v>88685</v>
      </c>
      <c r="F25">
        <v>11822</v>
      </c>
      <c r="G25">
        <v>0</v>
      </c>
      <c r="H25">
        <v>18334</v>
      </c>
      <c r="I25">
        <v>8939</v>
      </c>
      <c r="J25">
        <v>10798</v>
      </c>
      <c r="K25">
        <v>11846</v>
      </c>
      <c r="L25">
        <v>8</v>
      </c>
      <c r="M25">
        <v>296498</v>
      </c>
      <c r="N25">
        <v>-19737</v>
      </c>
      <c r="O25">
        <v>276761</v>
      </c>
    </row>
    <row r="26" spans="2:15">
      <c r="B26" t="s">
        <v>105</v>
      </c>
      <c r="C26">
        <v>329350</v>
      </c>
      <c r="D26">
        <v>38089</v>
      </c>
      <c r="E26">
        <v>176988</v>
      </c>
      <c r="F26">
        <v>26052</v>
      </c>
      <c r="G26">
        <v>0</v>
      </c>
      <c r="H26">
        <v>41760</v>
      </c>
      <c r="I26">
        <v>13586</v>
      </c>
      <c r="J26">
        <v>34249</v>
      </c>
      <c r="K26">
        <v>9797</v>
      </c>
      <c r="L26">
        <v>0</v>
      </c>
      <c r="M26">
        <v>669871</v>
      </c>
      <c r="N26">
        <v>-46052</v>
      </c>
      <c r="O26">
        <v>623819</v>
      </c>
    </row>
    <row r="27" spans="2:15">
      <c r="B27" t="s">
        <v>106</v>
      </c>
      <c r="C27">
        <v>30521</v>
      </c>
      <c r="D27">
        <v>4443</v>
      </c>
      <c r="E27">
        <v>18891</v>
      </c>
      <c r="F27">
        <v>12755</v>
      </c>
      <c r="G27">
        <v>0</v>
      </c>
      <c r="H27">
        <v>3280</v>
      </c>
      <c r="I27">
        <v>2988</v>
      </c>
      <c r="J27">
        <v>9189</v>
      </c>
      <c r="K27">
        <v>1236</v>
      </c>
      <c r="L27">
        <v>-4953</v>
      </c>
      <c r="M27">
        <v>78350</v>
      </c>
      <c r="N27">
        <v>-1240</v>
      </c>
      <c r="O27">
        <v>77110</v>
      </c>
    </row>
    <row r="28" spans="2:15">
      <c r="B28" t="s">
        <v>107</v>
      </c>
      <c r="C28">
        <v>137806</v>
      </c>
      <c r="D28">
        <v>17530</v>
      </c>
      <c r="E28">
        <v>77251</v>
      </c>
      <c r="F28">
        <v>13781</v>
      </c>
      <c r="G28">
        <v>0</v>
      </c>
      <c r="H28">
        <v>19155</v>
      </c>
      <c r="I28">
        <v>2538</v>
      </c>
      <c r="J28">
        <v>7168</v>
      </c>
      <c r="K28">
        <v>8680</v>
      </c>
      <c r="L28">
        <v>85</v>
      </c>
      <c r="M28">
        <v>283994</v>
      </c>
      <c r="N28">
        <v>-8830</v>
      </c>
      <c r="O28">
        <v>275164</v>
      </c>
    </row>
    <row r="29" spans="2:15">
      <c r="B29" t="s">
        <v>108</v>
      </c>
      <c r="C29">
        <v>143393</v>
      </c>
      <c r="D29">
        <v>17285</v>
      </c>
      <c r="E29">
        <v>96811</v>
      </c>
      <c r="F29">
        <v>13648</v>
      </c>
      <c r="G29">
        <v>0</v>
      </c>
      <c r="H29">
        <v>18552</v>
      </c>
      <c r="I29">
        <v>5750</v>
      </c>
      <c r="J29">
        <v>20447</v>
      </c>
      <c r="K29">
        <v>8619</v>
      </c>
      <c r="L29">
        <v>0</v>
      </c>
      <c r="M29">
        <v>324505</v>
      </c>
      <c r="N29">
        <v>-24193</v>
      </c>
      <c r="O29">
        <v>300312</v>
      </c>
    </row>
    <row r="30" spans="2:15">
      <c r="B30" t="s">
        <v>109</v>
      </c>
      <c r="C30">
        <v>110568</v>
      </c>
      <c r="D30">
        <v>13003</v>
      </c>
      <c r="E30">
        <v>67134</v>
      </c>
      <c r="F30">
        <v>13570</v>
      </c>
      <c r="G30">
        <v>0</v>
      </c>
      <c r="H30">
        <v>14001</v>
      </c>
      <c r="I30">
        <v>2533</v>
      </c>
      <c r="J30">
        <v>5109</v>
      </c>
      <c r="K30">
        <v>4123</v>
      </c>
      <c r="L30">
        <v>0</v>
      </c>
      <c r="M30">
        <v>230041</v>
      </c>
      <c r="O30">
        <v>230041</v>
      </c>
    </row>
    <row r="31" spans="2:15">
      <c r="B31" t="s">
        <v>110</v>
      </c>
      <c r="C31">
        <v>38349</v>
      </c>
      <c r="D31">
        <v>4524</v>
      </c>
      <c r="E31">
        <v>26579</v>
      </c>
      <c r="F31">
        <v>18503</v>
      </c>
      <c r="G31">
        <v>0</v>
      </c>
      <c r="H31">
        <v>2541</v>
      </c>
      <c r="I31">
        <v>2187</v>
      </c>
      <c r="J31">
        <v>5138</v>
      </c>
      <c r="K31">
        <v>1772</v>
      </c>
      <c r="L31">
        <v>-3989</v>
      </c>
      <c r="M31">
        <v>95604</v>
      </c>
      <c r="N31">
        <v>-3255</v>
      </c>
      <c r="O31">
        <v>92349</v>
      </c>
    </row>
    <row r="32" spans="2:15">
      <c r="B32" t="s">
        <v>111</v>
      </c>
      <c r="C32">
        <v>97220</v>
      </c>
      <c r="D32">
        <v>11369</v>
      </c>
      <c r="E32">
        <v>72140</v>
      </c>
      <c r="F32">
        <v>11150</v>
      </c>
      <c r="G32">
        <v>0</v>
      </c>
      <c r="H32">
        <v>13815</v>
      </c>
      <c r="I32">
        <v>2806</v>
      </c>
      <c r="J32">
        <v>10135</v>
      </c>
      <c r="K32">
        <v>5509</v>
      </c>
      <c r="L32">
        <v>0</v>
      </c>
      <c r="M32">
        <v>224144</v>
      </c>
      <c r="N32">
        <v>-13786</v>
      </c>
      <c r="O32">
        <v>210358</v>
      </c>
    </row>
    <row r="33" spans="2:15">
      <c r="B33" t="s">
        <v>112</v>
      </c>
      <c r="C33">
        <v>285419</v>
      </c>
      <c r="D33">
        <v>31302</v>
      </c>
      <c r="E33">
        <v>149203</v>
      </c>
      <c r="F33">
        <v>31449</v>
      </c>
      <c r="G33">
        <v>0</v>
      </c>
      <c r="H33">
        <v>37295</v>
      </c>
      <c r="I33">
        <v>12447</v>
      </c>
      <c r="J33">
        <v>20382</v>
      </c>
      <c r="K33">
        <v>15606</v>
      </c>
      <c r="L33">
        <v>0</v>
      </c>
      <c r="M33">
        <v>583103</v>
      </c>
      <c r="N33">
        <v>-34127</v>
      </c>
      <c r="O33">
        <v>548976</v>
      </c>
    </row>
    <row r="34" spans="2:15">
      <c r="B34" t="s">
        <v>113</v>
      </c>
      <c r="C34">
        <v>91860</v>
      </c>
      <c r="D34">
        <v>9545</v>
      </c>
      <c r="E34">
        <v>43852</v>
      </c>
      <c r="F34">
        <v>8566</v>
      </c>
      <c r="G34">
        <v>0</v>
      </c>
      <c r="H34">
        <v>11921</v>
      </c>
      <c r="I34">
        <v>2419</v>
      </c>
      <c r="J34">
        <v>4485</v>
      </c>
      <c r="K34">
        <v>6635</v>
      </c>
      <c r="L34">
        <v>0</v>
      </c>
      <c r="M34">
        <v>179283</v>
      </c>
      <c r="N34">
        <v>-9824</v>
      </c>
      <c r="O34">
        <v>169459</v>
      </c>
    </row>
    <row r="35" spans="2:15">
      <c r="B35" t="s">
        <v>114</v>
      </c>
      <c r="C35">
        <v>92592</v>
      </c>
      <c r="D35">
        <v>13685</v>
      </c>
      <c r="E35">
        <v>60538</v>
      </c>
      <c r="F35">
        <v>6796</v>
      </c>
      <c r="G35">
        <v>0</v>
      </c>
      <c r="H35">
        <v>10491</v>
      </c>
      <c r="I35">
        <v>2960</v>
      </c>
      <c r="J35">
        <v>8358</v>
      </c>
      <c r="K35">
        <v>6927</v>
      </c>
      <c r="L35">
        <v>0</v>
      </c>
      <c r="M35">
        <v>202347</v>
      </c>
      <c r="N35">
        <v>-16822</v>
      </c>
      <c r="O35">
        <v>185525</v>
      </c>
    </row>
    <row r="36" spans="2:15">
      <c r="B36" t="s">
        <v>115</v>
      </c>
      <c r="C36">
        <v>168631</v>
      </c>
      <c r="D36">
        <v>16775</v>
      </c>
      <c r="E36">
        <v>86389</v>
      </c>
      <c r="F36">
        <v>16152</v>
      </c>
      <c r="G36">
        <v>0</v>
      </c>
      <c r="H36">
        <v>21430</v>
      </c>
      <c r="I36">
        <v>4462</v>
      </c>
      <c r="J36">
        <v>7323</v>
      </c>
      <c r="K36">
        <v>12416</v>
      </c>
      <c r="L36">
        <v>-5815</v>
      </c>
      <c r="M36">
        <v>327763</v>
      </c>
      <c r="N36">
        <v>-19109</v>
      </c>
      <c r="O36">
        <v>308654</v>
      </c>
    </row>
    <row r="37" spans="2:15">
      <c r="B37" t="s">
        <v>194</v>
      </c>
    </row>
    <row r="38" spans="2:15">
      <c r="B38" t="s">
        <v>195</v>
      </c>
    </row>
    <row r="39" spans="2:15">
      <c r="B39" t="s">
        <v>196</v>
      </c>
    </row>
    <row r="40" spans="2:15">
      <c r="B40" t="s">
        <v>197</v>
      </c>
    </row>
    <row r="41" spans="2:15">
      <c r="B41" t="s">
        <v>198</v>
      </c>
    </row>
    <row r="42" spans="2:15">
      <c r="B42" t="s">
        <v>199</v>
      </c>
    </row>
    <row r="43" spans="2:15">
      <c r="B43" t="s">
        <v>200</v>
      </c>
    </row>
    <row r="44" spans="2:15">
      <c r="B44" t="s">
        <v>201</v>
      </c>
    </row>
    <row r="45" spans="2:15">
      <c r="B45" t="s">
        <v>202</v>
      </c>
    </row>
    <row r="46" spans="2:15">
      <c r="B46" t="s">
        <v>203</v>
      </c>
    </row>
    <row r="47" spans="2:15">
      <c r="B47" t="s">
        <v>204</v>
      </c>
    </row>
    <row r="48" spans="2:15">
      <c r="B48" t="s">
        <v>205</v>
      </c>
    </row>
    <row r="49" spans="2:15">
      <c r="B49" t="s">
        <v>116</v>
      </c>
      <c r="J49">
        <v>-154</v>
      </c>
      <c r="M49">
        <v>-154</v>
      </c>
      <c r="O49">
        <v>-154</v>
      </c>
    </row>
    <row r="50" spans="2:15">
      <c r="B50" t="s">
        <v>117</v>
      </c>
      <c r="J50">
        <v>112</v>
      </c>
      <c r="M50">
        <v>112</v>
      </c>
      <c r="O50">
        <v>112</v>
      </c>
    </row>
    <row r="51" spans="2:15">
      <c r="B51" t="s">
        <v>118</v>
      </c>
      <c r="J51">
        <v>-17</v>
      </c>
      <c r="M51">
        <v>-17</v>
      </c>
      <c r="O51">
        <v>-17</v>
      </c>
    </row>
    <row r="52" spans="2:15">
      <c r="B52" t="s">
        <v>119</v>
      </c>
      <c r="J52">
        <v>36</v>
      </c>
      <c r="M52">
        <v>36</v>
      </c>
      <c r="O52">
        <v>36</v>
      </c>
    </row>
    <row r="53" spans="2:15">
      <c r="B53" t="s">
        <v>120</v>
      </c>
      <c r="J53">
        <v>2</v>
      </c>
      <c r="M53">
        <v>2</v>
      </c>
      <c r="O53">
        <v>2</v>
      </c>
    </row>
    <row r="54" spans="2:15">
      <c r="B54" t="s">
        <v>121</v>
      </c>
      <c r="J54">
        <v>0</v>
      </c>
      <c r="M54">
        <v>0</v>
      </c>
      <c r="O54">
        <v>0</v>
      </c>
    </row>
    <row r="55" spans="2:15">
      <c r="B55" t="s">
        <v>122</v>
      </c>
      <c r="J55">
        <v>-196</v>
      </c>
      <c r="M55">
        <v>-196</v>
      </c>
      <c r="O55">
        <v>-196</v>
      </c>
    </row>
    <row r="56" spans="2:15">
      <c r="B56" t="s">
        <v>123</v>
      </c>
      <c r="J56">
        <v>0</v>
      </c>
      <c r="M56">
        <v>0</v>
      </c>
      <c r="O56">
        <v>0</v>
      </c>
    </row>
    <row r="57" spans="2:15">
      <c r="B57" t="s">
        <v>124</v>
      </c>
      <c r="J57">
        <v>128</v>
      </c>
      <c r="M57">
        <v>128</v>
      </c>
      <c r="O57">
        <v>128</v>
      </c>
    </row>
    <row r="58" spans="2:15">
      <c r="B58" t="s">
        <v>125</v>
      </c>
      <c r="J58">
        <v>3</v>
      </c>
      <c r="M58">
        <v>3</v>
      </c>
      <c r="O58">
        <v>3</v>
      </c>
    </row>
    <row r="59" spans="2:15">
      <c r="B59" t="s">
        <v>161</v>
      </c>
      <c r="C59" s="53"/>
    </row>
    <row r="60" spans="2:15">
      <c r="B60" t="s">
        <v>126</v>
      </c>
      <c r="F60">
        <v>0</v>
      </c>
      <c r="G60">
        <v>23</v>
      </c>
      <c r="J60">
        <v>0</v>
      </c>
      <c r="M60">
        <v>23</v>
      </c>
      <c r="O60">
        <v>23</v>
      </c>
    </row>
    <row r="61" spans="2:15">
      <c r="B61" t="s">
        <v>127</v>
      </c>
      <c r="F61">
        <v>0</v>
      </c>
      <c r="G61">
        <v>0</v>
      </c>
      <c r="J61">
        <v>0</v>
      </c>
      <c r="M61">
        <v>0</v>
      </c>
      <c r="O61">
        <v>0</v>
      </c>
    </row>
    <row r="62" spans="2:15">
      <c r="B62" t="s">
        <v>128</v>
      </c>
      <c r="F62">
        <v>2</v>
      </c>
      <c r="G62">
        <v>0</v>
      </c>
      <c r="J62">
        <v>0</v>
      </c>
      <c r="M62">
        <v>2</v>
      </c>
      <c r="O62">
        <v>2</v>
      </c>
    </row>
    <row r="63" spans="2:15">
      <c r="B63" t="s">
        <v>129</v>
      </c>
      <c r="F63">
        <v>-659</v>
      </c>
      <c r="G63">
        <v>0</v>
      </c>
      <c r="J63">
        <v>25</v>
      </c>
      <c r="M63">
        <v>-634</v>
      </c>
      <c r="O63">
        <v>-634</v>
      </c>
    </row>
    <row r="64" spans="2:15">
      <c r="B64" t="s">
        <v>130</v>
      </c>
      <c r="F64">
        <v>0</v>
      </c>
      <c r="G64">
        <v>0</v>
      </c>
      <c r="J64">
        <v>0</v>
      </c>
      <c r="M64">
        <v>0</v>
      </c>
      <c r="O64">
        <v>0</v>
      </c>
    </row>
    <row r="65" spans="2:15">
      <c r="B65" t="s">
        <v>131</v>
      </c>
      <c r="F65">
        <v>-20640</v>
      </c>
      <c r="G65">
        <v>0</v>
      </c>
      <c r="J65">
        <v>0</v>
      </c>
      <c r="M65">
        <v>-20640</v>
      </c>
      <c r="O65">
        <v>-20640</v>
      </c>
    </row>
    <row r="66" spans="2:15">
      <c r="B66" t="s">
        <v>132</v>
      </c>
      <c r="F66">
        <v>-89</v>
      </c>
      <c r="G66">
        <v>0</v>
      </c>
      <c r="J66">
        <v>36</v>
      </c>
      <c r="M66">
        <v>-53</v>
      </c>
      <c r="O66">
        <v>-53</v>
      </c>
    </row>
    <row r="67" spans="2:15">
      <c r="B67" t="s">
        <v>133</v>
      </c>
      <c r="F67">
        <v>-10</v>
      </c>
      <c r="G67">
        <v>0</v>
      </c>
      <c r="J67">
        <v>10</v>
      </c>
      <c r="M67">
        <v>0</v>
      </c>
      <c r="O6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7"/>
  <sheetViews>
    <sheetView topLeftCell="A31" workbookViewId="0">
      <selection activeCell="Q62" sqref="Q62"/>
    </sheetView>
  </sheetViews>
  <sheetFormatPr defaultRowHeight="12.75"/>
  <sheetData>
    <row r="2" spans="2:28">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row>
    <row r="3" spans="2:28">
      <c r="B3" t="s">
        <v>134</v>
      </c>
      <c r="C3" t="s">
        <v>135</v>
      </c>
      <c r="D3" t="s">
        <v>136</v>
      </c>
      <c r="E3" t="s">
        <v>137</v>
      </c>
      <c r="F3" t="s">
        <v>138</v>
      </c>
      <c r="G3" t="s">
        <v>139</v>
      </c>
      <c r="H3" t="s">
        <v>140</v>
      </c>
      <c r="I3" t="s">
        <v>141</v>
      </c>
      <c r="J3" t="s">
        <v>142</v>
      </c>
      <c r="K3" t="s">
        <v>143</v>
      </c>
      <c r="L3" t="s">
        <v>144</v>
      </c>
      <c r="M3" t="s">
        <v>145</v>
      </c>
      <c r="N3" t="s">
        <v>146</v>
      </c>
      <c r="O3" t="s">
        <v>147</v>
      </c>
      <c r="P3" t="s">
        <v>148</v>
      </c>
      <c r="Q3" t="s">
        <v>149</v>
      </c>
      <c r="R3" t="s">
        <v>150</v>
      </c>
      <c r="S3" t="s">
        <v>151</v>
      </c>
      <c r="T3" t="s">
        <v>152</v>
      </c>
      <c r="U3" t="s">
        <v>153</v>
      </c>
      <c r="V3" t="s">
        <v>154</v>
      </c>
      <c r="W3" t="s">
        <v>155</v>
      </c>
      <c r="X3" t="s">
        <v>156</v>
      </c>
      <c r="Y3" t="s">
        <v>157</v>
      </c>
      <c r="Z3" t="s">
        <v>158</v>
      </c>
      <c r="AA3" t="s">
        <v>159</v>
      </c>
      <c r="AB3" t="s">
        <v>160</v>
      </c>
    </row>
    <row r="4" spans="2:28">
      <c r="B4" t="s">
        <v>83</v>
      </c>
      <c r="C4">
        <v>4624776</v>
      </c>
      <c r="D4">
        <v>649419</v>
      </c>
      <c r="E4">
        <v>3115779</v>
      </c>
      <c r="F4">
        <v>459044</v>
      </c>
      <c r="G4">
        <v>-3772</v>
      </c>
      <c r="H4">
        <v>671484</v>
      </c>
      <c r="I4">
        <v>285527</v>
      </c>
      <c r="J4">
        <v>455938</v>
      </c>
      <c r="K4">
        <v>343061</v>
      </c>
      <c r="L4">
        <v>-4005</v>
      </c>
      <c r="M4">
        <v>10597251</v>
      </c>
      <c r="N4">
        <v>-273767</v>
      </c>
      <c r="O4">
        <v>10323484</v>
      </c>
      <c r="P4">
        <v>12878</v>
      </c>
      <c r="Q4">
        <v>5977</v>
      </c>
      <c r="R4">
        <v>6030</v>
      </c>
      <c r="S4">
        <v>35677</v>
      </c>
      <c r="T4">
        <v>0</v>
      </c>
      <c r="U4">
        <v>5835</v>
      </c>
      <c r="V4">
        <v>7311</v>
      </c>
      <c r="W4">
        <v>17038</v>
      </c>
      <c r="X4">
        <v>1060</v>
      </c>
      <c r="Y4">
        <v>1392</v>
      </c>
      <c r="Z4">
        <v>93198</v>
      </c>
      <c r="AA4">
        <v>191161</v>
      </c>
      <c r="AB4">
        <v>284359</v>
      </c>
    </row>
    <row r="5" spans="2:28">
      <c r="B5" t="s">
        <v>84</v>
      </c>
      <c r="C5">
        <v>165670</v>
      </c>
      <c r="D5">
        <v>26027</v>
      </c>
      <c r="E5">
        <v>134433</v>
      </c>
      <c r="F5">
        <v>10576</v>
      </c>
      <c r="G5">
        <v>0</v>
      </c>
      <c r="H5">
        <v>28365</v>
      </c>
      <c r="I5">
        <v>8065</v>
      </c>
      <c r="J5">
        <v>15624</v>
      </c>
      <c r="K5">
        <v>6983</v>
      </c>
      <c r="L5">
        <v>0</v>
      </c>
      <c r="M5">
        <v>395743</v>
      </c>
      <c r="N5">
        <v>-16571</v>
      </c>
      <c r="O5">
        <v>379172</v>
      </c>
      <c r="P5">
        <v>1355</v>
      </c>
      <c r="Q5">
        <v>318</v>
      </c>
      <c r="R5">
        <v>246</v>
      </c>
      <c r="S5">
        <v>156</v>
      </c>
      <c r="T5">
        <v>0</v>
      </c>
      <c r="U5">
        <v>153</v>
      </c>
      <c r="V5">
        <v>38</v>
      </c>
      <c r="W5">
        <v>22</v>
      </c>
      <c r="X5">
        <v>25</v>
      </c>
      <c r="Y5">
        <v>0</v>
      </c>
      <c r="Z5">
        <v>2313</v>
      </c>
      <c r="AA5">
        <v>18725</v>
      </c>
      <c r="AB5">
        <v>21038</v>
      </c>
    </row>
    <row r="6" spans="2:28">
      <c r="B6" t="s">
        <v>85</v>
      </c>
      <c r="C6">
        <v>240350</v>
      </c>
      <c r="D6">
        <v>21115</v>
      </c>
      <c r="E6">
        <v>130673</v>
      </c>
      <c r="F6">
        <v>36418</v>
      </c>
      <c r="G6">
        <v>0</v>
      </c>
      <c r="H6">
        <v>30848</v>
      </c>
      <c r="I6">
        <v>19213</v>
      </c>
      <c r="J6">
        <v>18199</v>
      </c>
      <c r="K6">
        <v>7927</v>
      </c>
      <c r="L6">
        <v>592</v>
      </c>
      <c r="M6">
        <v>505335</v>
      </c>
      <c r="N6">
        <v>-3894</v>
      </c>
      <c r="O6">
        <v>501441</v>
      </c>
      <c r="P6">
        <v>2855</v>
      </c>
      <c r="Q6">
        <v>0</v>
      </c>
      <c r="R6">
        <v>1432</v>
      </c>
      <c r="S6">
        <v>12326</v>
      </c>
      <c r="T6">
        <v>0</v>
      </c>
      <c r="U6">
        <v>5</v>
      </c>
      <c r="V6">
        <v>353</v>
      </c>
      <c r="W6">
        <v>109</v>
      </c>
      <c r="X6">
        <v>0</v>
      </c>
      <c r="Y6">
        <v>0</v>
      </c>
      <c r="Z6">
        <v>17080</v>
      </c>
      <c r="AA6">
        <v>15458</v>
      </c>
      <c r="AB6">
        <v>32538</v>
      </c>
    </row>
    <row r="7" spans="2:28">
      <c r="B7" t="s">
        <v>86</v>
      </c>
      <c r="C7">
        <v>96483</v>
      </c>
      <c r="D7">
        <v>10375</v>
      </c>
      <c r="E7">
        <v>56596</v>
      </c>
      <c r="F7">
        <v>12996</v>
      </c>
      <c r="G7">
        <v>0</v>
      </c>
      <c r="H7">
        <v>13889</v>
      </c>
      <c r="I7">
        <v>2593</v>
      </c>
      <c r="J7">
        <v>18139</v>
      </c>
      <c r="K7">
        <v>6634</v>
      </c>
      <c r="L7">
        <v>123</v>
      </c>
      <c r="M7">
        <v>217828</v>
      </c>
      <c r="N7">
        <v>-2839</v>
      </c>
      <c r="O7">
        <v>214989</v>
      </c>
      <c r="P7">
        <v>703</v>
      </c>
      <c r="Q7">
        <v>303</v>
      </c>
      <c r="R7">
        <v>105</v>
      </c>
      <c r="S7">
        <v>42</v>
      </c>
      <c r="T7">
        <v>0</v>
      </c>
      <c r="U7">
        <v>1044</v>
      </c>
      <c r="V7">
        <v>0</v>
      </c>
      <c r="W7">
        <v>5339</v>
      </c>
      <c r="X7">
        <v>0</v>
      </c>
      <c r="Y7">
        <v>70</v>
      </c>
      <c r="Z7">
        <v>7606</v>
      </c>
      <c r="AA7">
        <v>7594</v>
      </c>
      <c r="AB7">
        <v>15200</v>
      </c>
    </row>
    <row r="8" spans="2:28">
      <c r="B8" t="s">
        <v>87</v>
      </c>
      <c r="C8">
        <v>90038</v>
      </c>
      <c r="D8">
        <v>8239</v>
      </c>
      <c r="E8">
        <v>58920</v>
      </c>
      <c r="F8">
        <v>14205</v>
      </c>
      <c r="G8">
        <v>0</v>
      </c>
      <c r="H8">
        <v>17822</v>
      </c>
      <c r="I8">
        <v>5663</v>
      </c>
      <c r="J8">
        <v>9948</v>
      </c>
      <c r="K8">
        <v>5168</v>
      </c>
      <c r="L8">
        <v>343</v>
      </c>
      <c r="M8">
        <v>210346</v>
      </c>
      <c r="O8">
        <v>210346</v>
      </c>
      <c r="P8">
        <v>0</v>
      </c>
      <c r="Q8">
        <v>41</v>
      </c>
      <c r="R8">
        <v>0</v>
      </c>
      <c r="S8">
        <v>0</v>
      </c>
      <c r="T8">
        <v>0</v>
      </c>
      <c r="U8">
        <v>16</v>
      </c>
      <c r="V8">
        <v>1062</v>
      </c>
      <c r="W8">
        <v>0</v>
      </c>
      <c r="X8">
        <v>0</v>
      </c>
      <c r="Y8">
        <v>122</v>
      </c>
      <c r="Z8">
        <v>1241</v>
      </c>
      <c r="AB8">
        <v>1241</v>
      </c>
    </row>
    <row r="9" spans="2:28">
      <c r="B9" t="s">
        <v>88</v>
      </c>
      <c r="C9">
        <v>42241</v>
      </c>
      <c r="D9">
        <v>5070</v>
      </c>
      <c r="E9">
        <v>31111</v>
      </c>
      <c r="F9">
        <v>3640</v>
      </c>
      <c r="G9">
        <v>0</v>
      </c>
      <c r="H9">
        <v>5355</v>
      </c>
      <c r="I9">
        <v>1282</v>
      </c>
      <c r="J9">
        <v>6249</v>
      </c>
      <c r="K9">
        <v>2636</v>
      </c>
      <c r="L9">
        <v>0</v>
      </c>
      <c r="M9">
        <v>97584</v>
      </c>
      <c r="N9">
        <v>-3867</v>
      </c>
      <c r="O9">
        <v>93717</v>
      </c>
      <c r="P9">
        <v>0</v>
      </c>
      <c r="Q9">
        <v>0</v>
      </c>
      <c r="R9">
        <v>0</v>
      </c>
      <c r="S9">
        <v>0</v>
      </c>
      <c r="T9">
        <v>0</v>
      </c>
      <c r="U9">
        <v>0</v>
      </c>
      <c r="V9">
        <v>0</v>
      </c>
      <c r="W9">
        <v>0</v>
      </c>
      <c r="X9">
        <v>12</v>
      </c>
      <c r="Y9">
        <v>0</v>
      </c>
      <c r="Z9">
        <v>12</v>
      </c>
      <c r="AA9">
        <v>5889</v>
      </c>
      <c r="AB9">
        <v>5901</v>
      </c>
    </row>
    <row r="10" spans="2:28">
      <c r="B10" t="s">
        <v>89</v>
      </c>
      <c r="C10">
        <v>133229</v>
      </c>
      <c r="D10">
        <v>17377</v>
      </c>
      <c r="E10">
        <v>92110</v>
      </c>
      <c r="F10">
        <v>17527</v>
      </c>
      <c r="G10">
        <v>0</v>
      </c>
      <c r="H10">
        <v>21201</v>
      </c>
      <c r="I10">
        <v>7368</v>
      </c>
      <c r="J10">
        <v>16578</v>
      </c>
      <c r="K10">
        <v>9888</v>
      </c>
      <c r="L10">
        <v>-1402</v>
      </c>
      <c r="M10">
        <v>313876</v>
      </c>
      <c r="O10">
        <v>313876</v>
      </c>
      <c r="P10">
        <v>0</v>
      </c>
      <c r="Q10">
        <v>-216</v>
      </c>
      <c r="R10">
        <v>0</v>
      </c>
      <c r="S10">
        <v>258</v>
      </c>
      <c r="T10">
        <v>0</v>
      </c>
      <c r="U10">
        <v>3021</v>
      </c>
      <c r="V10">
        <v>6</v>
      </c>
      <c r="W10">
        <v>-65</v>
      </c>
      <c r="X10">
        <v>0</v>
      </c>
      <c r="Y10">
        <v>0</v>
      </c>
      <c r="Z10">
        <v>3004</v>
      </c>
      <c r="AB10">
        <v>3004</v>
      </c>
    </row>
    <row r="11" spans="2:28">
      <c r="B11" t="s">
        <v>90</v>
      </c>
      <c r="C11">
        <v>126932</v>
      </c>
      <c r="D11">
        <v>19892</v>
      </c>
      <c r="E11">
        <v>99078</v>
      </c>
      <c r="F11">
        <v>9081</v>
      </c>
      <c r="G11">
        <v>0</v>
      </c>
      <c r="H11">
        <v>18176</v>
      </c>
      <c r="I11">
        <v>9044</v>
      </c>
      <c r="J11">
        <v>3696</v>
      </c>
      <c r="K11">
        <v>17471</v>
      </c>
      <c r="L11">
        <v>0</v>
      </c>
      <c r="M11">
        <v>303370</v>
      </c>
      <c r="N11">
        <v>-21344</v>
      </c>
      <c r="O11">
        <v>282026</v>
      </c>
      <c r="P11">
        <v>773</v>
      </c>
      <c r="Q11">
        <v>0</v>
      </c>
      <c r="R11">
        <v>0</v>
      </c>
      <c r="S11">
        <v>566</v>
      </c>
      <c r="T11">
        <v>0</v>
      </c>
      <c r="U11">
        <v>0</v>
      </c>
      <c r="V11">
        <v>21</v>
      </c>
      <c r="W11">
        <v>400</v>
      </c>
      <c r="X11">
        <v>0</v>
      </c>
      <c r="Y11">
        <v>0</v>
      </c>
      <c r="Z11">
        <v>1760</v>
      </c>
      <c r="AA11">
        <v>0</v>
      </c>
      <c r="AB11">
        <v>1760</v>
      </c>
    </row>
    <row r="12" spans="2:28">
      <c r="B12" t="s">
        <v>91</v>
      </c>
      <c r="C12">
        <v>109425</v>
      </c>
      <c r="D12">
        <v>8712</v>
      </c>
      <c r="E12">
        <v>73071</v>
      </c>
      <c r="F12">
        <v>10704</v>
      </c>
      <c r="G12">
        <v>0</v>
      </c>
      <c r="H12">
        <v>12426</v>
      </c>
      <c r="I12">
        <v>4884</v>
      </c>
      <c r="J12">
        <v>5059</v>
      </c>
      <c r="K12">
        <v>10075</v>
      </c>
      <c r="L12">
        <v>0</v>
      </c>
      <c r="M12">
        <v>234356</v>
      </c>
      <c r="N12">
        <v>-8602</v>
      </c>
      <c r="O12">
        <v>225754</v>
      </c>
      <c r="P12">
        <v>41</v>
      </c>
      <c r="Q12">
        <v>52</v>
      </c>
      <c r="R12">
        <v>31</v>
      </c>
      <c r="S12">
        <v>5</v>
      </c>
      <c r="T12">
        <v>0</v>
      </c>
      <c r="U12">
        <v>60</v>
      </c>
      <c r="V12">
        <v>15</v>
      </c>
      <c r="W12">
        <v>1</v>
      </c>
      <c r="X12">
        <v>3</v>
      </c>
      <c r="Y12">
        <v>0</v>
      </c>
      <c r="Z12">
        <v>208</v>
      </c>
      <c r="AA12">
        <v>9446</v>
      </c>
      <c r="AB12">
        <v>9654</v>
      </c>
    </row>
    <row r="13" spans="2:28">
      <c r="B13" t="s">
        <v>92</v>
      </c>
      <c r="C13">
        <v>108100</v>
      </c>
      <c r="D13">
        <v>8864</v>
      </c>
      <c r="E13">
        <v>53385</v>
      </c>
      <c r="F13">
        <v>8249</v>
      </c>
      <c r="G13">
        <v>0</v>
      </c>
      <c r="H13">
        <v>13399</v>
      </c>
      <c r="I13">
        <v>3733</v>
      </c>
      <c r="J13">
        <v>10286</v>
      </c>
      <c r="K13">
        <v>2583</v>
      </c>
      <c r="L13">
        <v>0</v>
      </c>
      <c r="M13">
        <v>208599</v>
      </c>
      <c r="N13">
        <v>-4708</v>
      </c>
      <c r="O13">
        <v>203891</v>
      </c>
      <c r="P13">
        <v>0</v>
      </c>
      <c r="Q13">
        <v>16</v>
      </c>
      <c r="R13">
        <v>0</v>
      </c>
      <c r="S13">
        <v>0</v>
      </c>
      <c r="T13">
        <v>0</v>
      </c>
      <c r="U13">
        <v>0</v>
      </c>
      <c r="V13">
        <v>0</v>
      </c>
      <c r="W13">
        <v>0</v>
      </c>
      <c r="X13">
        <v>0</v>
      </c>
      <c r="Y13">
        <v>0</v>
      </c>
      <c r="Z13">
        <v>16</v>
      </c>
      <c r="AA13">
        <v>1141</v>
      </c>
      <c r="AB13">
        <v>1157</v>
      </c>
    </row>
    <row r="14" spans="2:28">
      <c r="B14" t="s">
        <v>93</v>
      </c>
      <c r="C14">
        <v>82579</v>
      </c>
      <c r="D14">
        <v>15298</v>
      </c>
      <c r="E14">
        <v>59155</v>
      </c>
      <c r="F14">
        <v>4839</v>
      </c>
      <c r="G14">
        <v>0</v>
      </c>
      <c r="H14">
        <v>10444</v>
      </c>
      <c r="I14">
        <v>4665</v>
      </c>
      <c r="J14">
        <v>6521</v>
      </c>
      <c r="K14">
        <v>4825</v>
      </c>
      <c r="L14">
        <v>0</v>
      </c>
      <c r="M14">
        <v>188326</v>
      </c>
      <c r="N14">
        <v>-7914</v>
      </c>
      <c r="O14">
        <v>180412</v>
      </c>
      <c r="P14">
        <v>0</v>
      </c>
      <c r="Q14">
        <v>0</v>
      </c>
      <c r="R14">
        <v>0</v>
      </c>
      <c r="S14">
        <v>0</v>
      </c>
      <c r="T14">
        <v>0</v>
      </c>
      <c r="U14">
        <v>0</v>
      </c>
      <c r="V14">
        <v>0</v>
      </c>
      <c r="W14">
        <v>166</v>
      </c>
      <c r="X14">
        <v>0</v>
      </c>
      <c r="Y14">
        <v>0</v>
      </c>
      <c r="Z14">
        <v>166</v>
      </c>
      <c r="AA14">
        <v>1800</v>
      </c>
      <c r="AB14">
        <v>1966</v>
      </c>
    </row>
    <row r="15" spans="2:28">
      <c r="B15" t="s">
        <v>94</v>
      </c>
      <c r="C15">
        <v>104712</v>
      </c>
      <c r="D15">
        <v>9827</v>
      </c>
      <c r="E15">
        <v>47116</v>
      </c>
      <c r="F15">
        <v>9827</v>
      </c>
      <c r="G15">
        <v>0</v>
      </c>
      <c r="H15">
        <v>8611</v>
      </c>
      <c r="I15">
        <v>3702</v>
      </c>
      <c r="J15">
        <v>5222</v>
      </c>
      <c r="K15">
        <v>3462</v>
      </c>
      <c r="L15">
        <v>0</v>
      </c>
      <c r="M15">
        <v>192479</v>
      </c>
      <c r="N15">
        <v>-3505</v>
      </c>
      <c r="O15">
        <v>188974</v>
      </c>
      <c r="P15">
        <v>706</v>
      </c>
      <c r="Q15">
        <v>11</v>
      </c>
      <c r="R15">
        <v>237</v>
      </c>
      <c r="S15">
        <v>361</v>
      </c>
      <c r="T15">
        <v>0</v>
      </c>
      <c r="U15">
        <v>1</v>
      </c>
      <c r="V15">
        <v>31</v>
      </c>
      <c r="W15">
        <v>0</v>
      </c>
      <c r="X15">
        <v>0</v>
      </c>
      <c r="Y15">
        <v>0</v>
      </c>
      <c r="Z15">
        <v>1347</v>
      </c>
      <c r="AA15">
        <v>225</v>
      </c>
      <c r="AB15">
        <v>1572</v>
      </c>
    </row>
    <row r="16" spans="2:28">
      <c r="B16" t="s">
        <v>95</v>
      </c>
      <c r="C16">
        <v>303305</v>
      </c>
      <c r="D16">
        <v>41802</v>
      </c>
      <c r="E16">
        <v>313318</v>
      </c>
      <c r="F16">
        <v>13091</v>
      </c>
      <c r="G16">
        <v>0</v>
      </c>
      <c r="H16">
        <v>64910</v>
      </c>
      <c r="I16">
        <v>20790</v>
      </c>
      <c r="J16">
        <v>42516</v>
      </c>
      <c r="K16">
        <v>24897</v>
      </c>
      <c r="L16">
        <v>0</v>
      </c>
      <c r="M16">
        <v>824629</v>
      </c>
      <c r="N16">
        <v>-44941</v>
      </c>
      <c r="O16">
        <v>779688</v>
      </c>
      <c r="P16">
        <v>25</v>
      </c>
      <c r="Q16">
        <v>0</v>
      </c>
      <c r="R16">
        <v>0</v>
      </c>
      <c r="S16">
        <v>0</v>
      </c>
      <c r="T16">
        <v>0</v>
      </c>
      <c r="U16">
        <v>0</v>
      </c>
      <c r="V16">
        <v>0</v>
      </c>
      <c r="W16">
        <v>0</v>
      </c>
      <c r="X16">
        <v>0</v>
      </c>
      <c r="Y16">
        <v>0</v>
      </c>
      <c r="Z16">
        <v>25</v>
      </c>
      <c r="AA16">
        <v>5649</v>
      </c>
      <c r="AB16">
        <v>5674</v>
      </c>
    </row>
    <row r="17" spans="2:28">
      <c r="B17" t="s">
        <v>96</v>
      </c>
      <c r="C17">
        <v>39636</v>
      </c>
      <c r="D17">
        <v>3336</v>
      </c>
      <c r="E17">
        <v>23074</v>
      </c>
      <c r="F17">
        <v>7705</v>
      </c>
      <c r="G17">
        <v>0</v>
      </c>
      <c r="H17">
        <v>5548</v>
      </c>
      <c r="I17">
        <v>2482</v>
      </c>
      <c r="J17">
        <v>4999</v>
      </c>
      <c r="K17">
        <v>2074</v>
      </c>
      <c r="L17">
        <v>80</v>
      </c>
      <c r="M17">
        <v>88934</v>
      </c>
      <c r="O17">
        <v>88934</v>
      </c>
      <c r="P17">
        <v>0</v>
      </c>
      <c r="Q17">
        <v>0</v>
      </c>
      <c r="R17">
        <v>19</v>
      </c>
      <c r="S17">
        <v>6</v>
      </c>
      <c r="T17">
        <v>0</v>
      </c>
      <c r="U17">
        <v>0</v>
      </c>
      <c r="V17">
        <v>0</v>
      </c>
      <c r="W17">
        <v>0</v>
      </c>
      <c r="X17">
        <v>0</v>
      </c>
      <c r="Y17">
        <v>0</v>
      </c>
      <c r="Z17">
        <v>25</v>
      </c>
      <c r="AB17">
        <v>25</v>
      </c>
    </row>
    <row r="18" spans="2:28">
      <c r="B18" t="s">
        <v>97</v>
      </c>
      <c r="C18">
        <v>141587</v>
      </c>
      <c r="D18">
        <v>17104</v>
      </c>
      <c r="E18">
        <v>86488</v>
      </c>
      <c r="F18">
        <v>11154</v>
      </c>
      <c r="G18">
        <v>0</v>
      </c>
      <c r="H18">
        <v>16818</v>
      </c>
      <c r="I18">
        <v>9287</v>
      </c>
      <c r="J18">
        <v>11809</v>
      </c>
      <c r="K18">
        <v>13312</v>
      </c>
      <c r="L18">
        <v>397</v>
      </c>
      <c r="M18">
        <v>307956</v>
      </c>
      <c r="N18">
        <v>-7190</v>
      </c>
      <c r="O18">
        <v>300766</v>
      </c>
      <c r="P18">
        <v>500</v>
      </c>
      <c r="Q18">
        <v>21</v>
      </c>
      <c r="R18">
        <v>0</v>
      </c>
      <c r="S18">
        <v>0</v>
      </c>
      <c r="T18">
        <v>0</v>
      </c>
      <c r="U18">
        <v>10</v>
      </c>
      <c r="V18">
        <v>939</v>
      </c>
      <c r="W18">
        <v>238</v>
      </c>
      <c r="X18">
        <v>0</v>
      </c>
      <c r="Y18">
        <v>0</v>
      </c>
      <c r="Z18">
        <v>1708</v>
      </c>
      <c r="AA18">
        <v>5599</v>
      </c>
      <c r="AB18">
        <v>7307</v>
      </c>
    </row>
    <row r="19" spans="2:28">
      <c r="B19" t="s">
        <v>98</v>
      </c>
      <c r="C19">
        <v>309261</v>
      </c>
      <c r="D19">
        <v>46187</v>
      </c>
      <c r="E19">
        <v>230098</v>
      </c>
      <c r="F19">
        <v>33847</v>
      </c>
      <c r="G19">
        <v>0</v>
      </c>
      <c r="H19">
        <v>41610</v>
      </c>
      <c r="I19">
        <v>14553</v>
      </c>
      <c r="J19">
        <v>15648</v>
      </c>
      <c r="K19">
        <v>20735</v>
      </c>
      <c r="L19">
        <v>329</v>
      </c>
      <c r="M19">
        <v>712268</v>
      </c>
      <c r="N19">
        <v>-13395</v>
      </c>
      <c r="O19">
        <v>698873</v>
      </c>
      <c r="P19">
        <v>438</v>
      </c>
      <c r="Q19">
        <v>1371</v>
      </c>
      <c r="R19">
        <v>1520</v>
      </c>
      <c r="S19">
        <v>258</v>
      </c>
      <c r="T19">
        <v>0</v>
      </c>
      <c r="U19">
        <v>198</v>
      </c>
      <c r="V19">
        <v>558</v>
      </c>
      <c r="W19">
        <v>1276</v>
      </c>
      <c r="X19">
        <v>0</v>
      </c>
      <c r="Y19">
        <v>0</v>
      </c>
      <c r="Z19">
        <v>5619</v>
      </c>
      <c r="AA19">
        <v>32170</v>
      </c>
      <c r="AB19">
        <v>37789</v>
      </c>
    </row>
    <row r="20" spans="2:28">
      <c r="B20" t="s">
        <v>99</v>
      </c>
      <c r="C20">
        <v>449503</v>
      </c>
      <c r="D20">
        <v>144374</v>
      </c>
      <c r="E20">
        <v>386171</v>
      </c>
      <c r="F20">
        <v>23405</v>
      </c>
      <c r="G20">
        <v>0</v>
      </c>
      <c r="H20">
        <v>90410</v>
      </c>
      <c r="I20">
        <v>76566</v>
      </c>
      <c r="J20">
        <v>51998</v>
      </c>
      <c r="K20">
        <v>70879</v>
      </c>
      <c r="L20">
        <v>17</v>
      </c>
      <c r="M20">
        <v>1293323</v>
      </c>
      <c r="O20">
        <v>1293323</v>
      </c>
      <c r="P20">
        <v>7</v>
      </c>
      <c r="Q20">
        <v>215</v>
      </c>
      <c r="R20">
        <v>0</v>
      </c>
      <c r="S20">
        <v>0</v>
      </c>
      <c r="T20">
        <v>0</v>
      </c>
      <c r="U20">
        <v>10</v>
      </c>
      <c r="V20">
        <v>260</v>
      </c>
      <c r="W20">
        <v>271</v>
      </c>
      <c r="X20">
        <v>0</v>
      </c>
      <c r="Y20">
        <v>17</v>
      </c>
      <c r="Z20">
        <v>780</v>
      </c>
      <c r="AB20">
        <v>780</v>
      </c>
    </row>
    <row r="21" spans="2:28">
      <c r="B21" t="s">
        <v>100</v>
      </c>
      <c r="C21">
        <v>235703</v>
      </c>
      <c r="D21">
        <v>21814</v>
      </c>
      <c r="E21">
        <v>139066</v>
      </c>
      <c r="F21">
        <v>27589</v>
      </c>
      <c r="G21">
        <v>0</v>
      </c>
      <c r="H21">
        <v>36722</v>
      </c>
      <c r="I21">
        <v>6292</v>
      </c>
      <c r="J21">
        <v>10422</v>
      </c>
      <c r="K21">
        <v>6876</v>
      </c>
      <c r="L21">
        <v>-1072</v>
      </c>
      <c r="M21">
        <v>483412</v>
      </c>
      <c r="N21">
        <v>-16696</v>
      </c>
      <c r="O21">
        <v>466716</v>
      </c>
      <c r="P21">
        <v>0</v>
      </c>
      <c r="Q21">
        <v>0</v>
      </c>
      <c r="R21">
        <v>0</v>
      </c>
      <c r="S21">
        <v>0</v>
      </c>
      <c r="T21">
        <v>0</v>
      </c>
      <c r="U21">
        <v>19</v>
      </c>
      <c r="V21">
        <v>0</v>
      </c>
      <c r="W21">
        <v>231</v>
      </c>
      <c r="X21">
        <v>0</v>
      </c>
      <c r="Y21">
        <v>0</v>
      </c>
      <c r="Z21">
        <v>250</v>
      </c>
      <c r="AA21">
        <v>4198</v>
      </c>
      <c r="AB21">
        <v>4448</v>
      </c>
    </row>
    <row r="22" spans="2:28">
      <c r="B22" t="s">
        <v>101</v>
      </c>
      <c r="C22">
        <v>72986</v>
      </c>
      <c r="D22">
        <v>8526</v>
      </c>
      <c r="E22">
        <v>47618</v>
      </c>
      <c r="F22">
        <v>9247</v>
      </c>
      <c r="G22">
        <v>0</v>
      </c>
      <c r="H22">
        <v>9032</v>
      </c>
      <c r="I22">
        <v>7230</v>
      </c>
      <c r="J22">
        <v>6932</v>
      </c>
      <c r="K22">
        <v>7793</v>
      </c>
      <c r="L22">
        <v>154</v>
      </c>
      <c r="M22">
        <v>169518</v>
      </c>
      <c r="O22">
        <v>169518</v>
      </c>
      <c r="P22">
        <v>522</v>
      </c>
      <c r="Q22">
        <v>574</v>
      </c>
      <c r="R22">
        <v>106</v>
      </c>
      <c r="S22">
        <v>3990</v>
      </c>
      <c r="T22">
        <v>0</v>
      </c>
      <c r="U22">
        <v>0</v>
      </c>
      <c r="V22">
        <v>253</v>
      </c>
      <c r="W22">
        <v>10</v>
      </c>
      <c r="X22">
        <v>0</v>
      </c>
      <c r="Y22">
        <v>0</v>
      </c>
      <c r="Z22">
        <v>5455</v>
      </c>
      <c r="AB22">
        <v>5455</v>
      </c>
    </row>
    <row r="23" spans="2:28">
      <c r="B23" t="s">
        <v>102</v>
      </c>
      <c r="C23">
        <v>77361</v>
      </c>
      <c r="D23">
        <v>7754</v>
      </c>
      <c r="E23">
        <v>47539</v>
      </c>
      <c r="F23">
        <v>3627</v>
      </c>
      <c r="G23">
        <v>0</v>
      </c>
      <c r="H23">
        <v>6848</v>
      </c>
      <c r="I23">
        <v>2876</v>
      </c>
      <c r="J23">
        <v>4336</v>
      </c>
      <c r="K23">
        <v>8945</v>
      </c>
      <c r="L23">
        <v>0</v>
      </c>
      <c r="M23">
        <v>159286</v>
      </c>
      <c r="N23">
        <v>-12852</v>
      </c>
      <c r="O23">
        <v>146434</v>
      </c>
      <c r="P23">
        <v>0</v>
      </c>
      <c r="Q23">
        <v>0</v>
      </c>
      <c r="R23">
        <v>0</v>
      </c>
      <c r="S23">
        <v>0</v>
      </c>
      <c r="T23">
        <v>0</v>
      </c>
      <c r="U23">
        <v>0</v>
      </c>
      <c r="V23">
        <v>0</v>
      </c>
      <c r="W23">
        <v>0</v>
      </c>
      <c r="X23">
        <v>0</v>
      </c>
      <c r="Y23">
        <v>0</v>
      </c>
      <c r="Z23">
        <v>0</v>
      </c>
      <c r="AA23">
        <v>0</v>
      </c>
      <c r="AB23">
        <v>0</v>
      </c>
    </row>
    <row r="24" spans="2:28">
      <c r="B24" t="s">
        <v>103</v>
      </c>
      <c r="C24">
        <v>79997</v>
      </c>
      <c r="D24">
        <v>7476</v>
      </c>
      <c r="E24">
        <v>53437</v>
      </c>
      <c r="F24">
        <v>6150</v>
      </c>
      <c r="G24">
        <v>0</v>
      </c>
      <c r="H24">
        <v>10336</v>
      </c>
      <c r="I24">
        <v>1359</v>
      </c>
      <c r="J24">
        <v>5977</v>
      </c>
      <c r="K24">
        <v>7353</v>
      </c>
      <c r="L24">
        <v>318</v>
      </c>
      <c r="M24">
        <v>172403</v>
      </c>
      <c r="N24">
        <v>-3488</v>
      </c>
      <c r="O24">
        <v>168915</v>
      </c>
      <c r="P24">
        <v>277</v>
      </c>
      <c r="Q24">
        <v>28</v>
      </c>
      <c r="R24">
        <v>0</v>
      </c>
      <c r="S24">
        <v>73</v>
      </c>
      <c r="T24">
        <v>0</v>
      </c>
      <c r="U24">
        <v>0</v>
      </c>
      <c r="V24">
        <v>0</v>
      </c>
      <c r="W24">
        <v>0</v>
      </c>
      <c r="X24">
        <v>0</v>
      </c>
      <c r="Y24">
        <v>0</v>
      </c>
      <c r="Z24">
        <v>378</v>
      </c>
      <c r="AA24">
        <v>2060</v>
      </c>
      <c r="AB24">
        <v>2438</v>
      </c>
    </row>
    <row r="25" spans="2:28">
      <c r="B25" t="s">
        <v>104</v>
      </c>
      <c r="C25">
        <v>125112</v>
      </c>
      <c r="D25">
        <v>16701</v>
      </c>
      <c r="E25">
        <v>86267</v>
      </c>
      <c r="F25">
        <v>12199</v>
      </c>
      <c r="G25">
        <v>0</v>
      </c>
      <c r="H25">
        <v>16277</v>
      </c>
      <c r="I25">
        <v>10095</v>
      </c>
      <c r="J25">
        <v>10025</v>
      </c>
      <c r="K25">
        <v>14677</v>
      </c>
      <c r="L25">
        <v>116</v>
      </c>
      <c r="M25">
        <v>291469</v>
      </c>
      <c r="N25">
        <v>-11446</v>
      </c>
      <c r="O25">
        <v>280023</v>
      </c>
      <c r="P25">
        <v>487</v>
      </c>
      <c r="Q25">
        <v>85</v>
      </c>
      <c r="R25">
        <v>544</v>
      </c>
      <c r="S25">
        <v>196</v>
      </c>
      <c r="T25">
        <v>0</v>
      </c>
      <c r="U25">
        <v>99</v>
      </c>
      <c r="V25">
        <v>61</v>
      </c>
      <c r="W25">
        <v>166</v>
      </c>
      <c r="X25">
        <v>0</v>
      </c>
      <c r="Y25">
        <v>0</v>
      </c>
      <c r="Z25">
        <v>1638</v>
      </c>
      <c r="AA25">
        <v>7740</v>
      </c>
      <c r="AB25">
        <v>9378</v>
      </c>
    </row>
    <row r="26" spans="2:28">
      <c r="B26" t="s">
        <v>105</v>
      </c>
      <c r="C26">
        <v>320563</v>
      </c>
      <c r="D26">
        <v>39760</v>
      </c>
      <c r="E26">
        <v>173411</v>
      </c>
      <c r="F26">
        <v>24501</v>
      </c>
      <c r="G26">
        <v>0</v>
      </c>
      <c r="H26">
        <v>38445</v>
      </c>
      <c r="I26">
        <v>13313</v>
      </c>
      <c r="J26">
        <v>63586</v>
      </c>
      <c r="K26">
        <v>11526</v>
      </c>
      <c r="L26">
        <v>0</v>
      </c>
      <c r="M26">
        <v>685105</v>
      </c>
      <c r="N26">
        <v>-16284</v>
      </c>
      <c r="O26">
        <v>668821</v>
      </c>
      <c r="P26">
        <v>260</v>
      </c>
      <c r="Q26">
        <v>2376</v>
      </c>
      <c r="R26">
        <v>1210</v>
      </c>
      <c r="S26">
        <v>515</v>
      </c>
      <c r="T26">
        <v>0</v>
      </c>
      <c r="U26">
        <v>134</v>
      </c>
      <c r="V26">
        <v>263</v>
      </c>
      <c r="W26">
        <v>806</v>
      </c>
      <c r="X26">
        <v>0</v>
      </c>
      <c r="Y26">
        <v>0</v>
      </c>
      <c r="Z26">
        <v>5564</v>
      </c>
      <c r="AA26">
        <v>25058</v>
      </c>
      <c r="AB26">
        <v>30622</v>
      </c>
    </row>
    <row r="27" spans="2:28">
      <c r="B27" t="s">
        <v>106</v>
      </c>
      <c r="C27">
        <v>28904</v>
      </c>
      <c r="D27">
        <v>4256</v>
      </c>
      <c r="E27">
        <v>18342</v>
      </c>
      <c r="F27">
        <v>12500</v>
      </c>
      <c r="G27">
        <v>0</v>
      </c>
      <c r="H27">
        <v>3407</v>
      </c>
      <c r="I27">
        <v>2608</v>
      </c>
      <c r="J27">
        <v>8149</v>
      </c>
      <c r="K27">
        <v>1156</v>
      </c>
      <c r="L27">
        <v>100</v>
      </c>
      <c r="M27">
        <v>79422</v>
      </c>
      <c r="N27">
        <v>-863</v>
      </c>
      <c r="O27">
        <v>78559</v>
      </c>
      <c r="P27">
        <v>0</v>
      </c>
      <c r="Q27">
        <v>0</v>
      </c>
      <c r="R27">
        <v>0</v>
      </c>
      <c r="S27">
        <v>0</v>
      </c>
      <c r="T27">
        <v>0</v>
      </c>
      <c r="U27">
        <v>0</v>
      </c>
      <c r="V27">
        <v>0</v>
      </c>
      <c r="W27">
        <v>1812</v>
      </c>
      <c r="X27">
        <v>0</v>
      </c>
      <c r="Y27">
        <v>1183</v>
      </c>
      <c r="Z27">
        <v>2995</v>
      </c>
      <c r="AA27">
        <v>137</v>
      </c>
      <c r="AB27">
        <v>3132</v>
      </c>
    </row>
    <row r="28" spans="2:28">
      <c r="B28" t="s">
        <v>107</v>
      </c>
      <c r="C28">
        <v>130546</v>
      </c>
      <c r="D28">
        <v>18482</v>
      </c>
      <c r="E28">
        <v>74120</v>
      </c>
      <c r="F28">
        <v>13561</v>
      </c>
      <c r="G28">
        <v>0</v>
      </c>
      <c r="H28">
        <v>18897</v>
      </c>
      <c r="I28">
        <v>6175</v>
      </c>
      <c r="J28">
        <v>7338</v>
      </c>
      <c r="K28">
        <v>7888</v>
      </c>
      <c r="L28">
        <v>135</v>
      </c>
      <c r="M28">
        <v>277142</v>
      </c>
      <c r="N28">
        <v>-4048</v>
      </c>
      <c r="O28">
        <v>273094</v>
      </c>
      <c r="P28">
        <v>545</v>
      </c>
      <c r="Q28">
        <v>338</v>
      </c>
      <c r="R28">
        <v>116</v>
      </c>
      <c r="S28">
        <v>535</v>
      </c>
      <c r="T28">
        <v>0</v>
      </c>
      <c r="U28">
        <v>72</v>
      </c>
      <c r="V28">
        <v>2149</v>
      </c>
      <c r="W28">
        <v>1444</v>
      </c>
      <c r="X28">
        <v>302</v>
      </c>
      <c r="Y28">
        <v>0</v>
      </c>
      <c r="Z28">
        <v>5501</v>
      </c>
      <c r="AA28">
        <v>4932</v>
      </c>
      <c r="AB28">
        <v>10433</v>
      </c>
    </row>
    <row r="29" spans="2:28">
      <c r="B29" t="s">
        <v>108</v>
      </c>
      <c r="C29">
        <v>139095</v>
      </c>
      <c r="D29">
        <v>18869</v>
      </c>
      <c r="E29">
        <v>100824</v>
      </c>
      <c r="F29">
        <v>13330</v>
      </c>
      <c r="G29">
        <v>0</v>
      </c>
      <c r="H29">
        <v>21344</v>
      </c>
      <c r="I29">
        <v>5564</v>
      </c>
      <c r="J29">
        <v>20150</v>
      </c>
      <c r="K29">
        <v>6964</v>
      </c>
      <c r="L29">
        <v>0</v>
      </c>
      <c r="M29">
        <v>326140</v>
      </c>
      <c r="N29">
        <v>-19823</v>
      </c>
      <c r="O29">
        <v>306317</v>
      </c>
      <c r="P29">
        <v>336</v>
      </c>
      <c r="Q29">
        <v>0</v>
      </c>
      <c r="R29">
        <v>0</v>
      </c>
      <c r="S29">
        <v>0</v>
      </c>
      <c r="T29">
        <v>0</v>
      </c>
      <c r="U29">
        <v>0</v>
      </c>
      <c r="V29">
        <v>83</v>
      </c>
      <c r="W29">
        <v>1427</v>
      </c>
      <c r="X29">
        <v>0</v>
      </c>
      <c r="Y29">
        <v>0</v>
      </c>
      <c r="Z29">
        <v>1846</v>
      </c>
      <c r="AA29">
        <v>2017</v>
      </c>
      <c r="AB29">
        <v>3863</v>
      </c>
    </row>
    <row r="30" spans="2:28">
      <c r="B30" t="s">
        <v>109</v>
      </c>
      <c r="C30">
        <v>106840</v>
      </c>
      <c r="D30">
        <v>13358</v>
      </c>
      <c r="E30">
        <v>67072</v>
      </c>
      <c r="F30">
        <v>14214</v>
      </c>
      <c r="G30">
        <v>0</v>
      </c>
      <c r="H30">
        <v>12842</v>
      </c>
      <c r="I30">
        <v>2563</v>
      </c>
      <c r="J30">
        <v>5172</v>
      </c>
      <c r="K30">
        <v>4858</v>
      </c>
      <c r="L30">
        <v>-165</v>
      </c>
      <c r="M30">
        <v>226754</v>
      </c>
      <c r="O30">
        <v>226754</v>
      </c>
      <c r="P30">
        <v>288</v>
      </c>
      <c r="Q30">
        <v>199</v>
      </c>
      <c r="R30">
        <v>76</v>
      </c>
      <c r="S30">
        <v>51</v>
      </c>
      <c r="T30">
        <v>0</v>
      </c>
      <c r="U30">
        <v>0</v>
      </c>
      <c r="V30">
        <v>242</v>
      </c>
      <c r="W30">
        <v>79</v>
      </c>
      <c r="X30">
        <v>0</v>
      </c>
      <c r="Y30">
        <v>0</v>
      </c>
      <c r="Z30">
        <v>935</v>
      </c>
      <c r="AB30">
        <v>935</v>
      </c>
    </row>
    <row r="31" spans="2:28">
      <c r="B31" t="s">
        <v>110</v>
      </c>
      <c r="C31">
        <v>37936</v>
      </c>
      <c r="D31">
        <v>4370</v>
      </c>
      <c r="E31">
        <v>26485</v>
      </c>
      <c r="F31">
        <v>23456</v>
      </c>
      <c r="G31">
        <v>0</v>
      </c>
      <c r="H31">
        <v>3189</v>
      </c>
      <c r="I31">
        <v>2914</v>
      </c>
      <c r="J31">
        <v>5071</v>
      </c>
      <c r="K31">
        <v>1492</v>
      </c>
      <c r="L31">
        <v>-4158</v>
      </c>
      <c r="M31">
        <v>100755</v>
      </c>
      <c r="N31">
        <v>-2158</v>
      </c>
      <c r="O31">
        <v>98597</v>
      </c>
      <c r="P31">
        <v>0</v>
      </c>
      <c r="Q31">
        <v>0</v>
      </c>
      <c r="R31">
        <v>0</v>
      </c>
      <c r="S31">
        <v>0</v>
      </c>
      <c r="T31">
        <v>0</v>
      </c>
      <c r="U31">
        <v>0</v>
      </c>
      <c r="V31">
        <v>0</v>
      </c>
      <c r="W31">
        <v>0</v>
      </c>
      <c r="X31">
        <v>0</v>
      </c>
      <c r="Y31">
        <v>0</v>
      </c>
      <c r="Z31">
        <v>0</v>
      </c>
      <c r="AA31">
        <v>985</v>
      </c>
      <c r="AB31">
        <v>985</v>
      </c>
    </row>
    <row r="32" spans="2:28">
      <c r="B32" t="s">
        <v>111</v>
      </c>
      <c r="C32">
        <v>98962</v>
      </c>
      <c r="D32">
        <v>13108</v>
      </c>
      <c r="E32">
        <v>71440</v>
      </c>
      <c r="F32">
        <v>10764</v>
      </c>
      <c r="G32">
        <v>0</v>
      </c>
      <c r="H32">
        <v>14013</v>
      </c>
      <c r="I32">
        <v>2515</v>
      </c>
      <c r="J32">
        <v>8066</v>
      </c>
      <c r="K32">
        <v>6216</v>
      </c>
      <c r="L32">
        <v>88</v>
      </c>
      <c r="M32">
        <v>225172</v>
      </c>
      <c r="N32">
        <v>-2600</v>
      </c>
      <c r="O32">
        <v>222572</v>
      </c>
      <c r="P32">
        <v>43</v>
      </c>
      <c r="Q32">
        <v>122</v>
      </c>
      <c r="R32">
        <v>20</v>
      </c>
      <c r="S32">
        <v>2</v>
      </c>
      <c r="T32">
        <v>0</v>
      </c>
      <c r="U32">
        <v>16</v>
      </c>
      <c r="V32">
        <v>1</v>
      </c>
      <c r="W32">
        <v>632</v>
      </c>
      <c r="X32">
        <v>1</v>
      </c>
      <c r="Y32">
        <v>0</v>
      </c>
      <c r="Z32">
        <v>837</v>
      </c>
      <c r="AA32">
        <v>10073</v>
      </c>
      <c r="AB32">
        <v>10910</v>
      </c>
    </row>
    <row r="33" spans="2:28">
      <c r="B33" t="s">
        <v>112</v>
      </c>
      <c r="C33">
        <v>278653</v>
      </c>
      <c r="D33">
        <v>32216</v>
      </c>
      <c r="E33">
        <v>147846</v>
      </c>
      <c r="F33">
        <v>35195</v>
      </c>
      <c r="G33">
        <v>0</v>
      </c>
      <c r="H33">
        <v>37792</v>
      </c>
      <c r="I33">
        <v>14029</v>
      </c>
      <c r="J33">
        <v>35309</v>
      </c>
      <c r="K33">
        <v>18507</v>
      </c>
      <c r="L33">
        <v>0</v>
      </c>
      <c r="M33">
        <v>599547</v>
      </c>
      <c r="N33">
        <v>-17628</v>
      </c>
      <c r="O33">
        <v>581919</v>
      </c>
      <c r="P33">
        <v>11</v>
      </c>
      <c r="Q33">
        <v>38</v>
      </c>
      <c r="R33">
        <v>27</v>
      </c>
      <c r="S33">
        <v>264</v>
      </c>
      <c r="T33">
        <v>0</v>
      </c>
      <c r="U33">
        <v>231</v>
      </c>
      <c r="V33">
        <v>0</v>
      </c>
      <c r="W33">
        <v>886</v>
      </c>
      <c r="X33">
        <v>0</v>
      </c>
      <c r="Y33">
        <v>0</v>
      </c>
      <c r="Z33">
        <v>1457</v>
      </c>
      <c r="AA33">
        <v>13017</v>
      </c>
      <c r="AB33">
        <v>14474</v>
      </c>
    </row>
    <row r="34" spans="2:28">
      <c r="B34" t="s">
        <v>113</v>
      </c>
      <c r="C34">
        <v>90089</v>
      </c>
      <c r="D34">
        <v>10036</v>
      </c>
      <c r="E34">
        <v>43119</v>
      </c>
      <c r="F34">
        <v>8772</v>
      </c>
      <c r="G34">
        <v>0</v>
      </c>
      <c r="H34">
        <v>12076</v>
      </c>
      <c r="I34">
        <v>3504</v>
      </c>
      <c r="J34">
        <v>4238</v>
      </c>
      <c r="K34">
        <v>7975</v>
      </c>
      <c r="L34">
        <v>0</v>
      </c>
      <c r="M34">
        <v>179809</v>
      </c>
      <c r="N34">
        <v>-3027</v>
      </c>
      <c r="O34">
        <v>176782</v>
      </c>
      <c r="P34">
        <v>644</v>
      </c>
      <c r="Q34">
        <v>23</v>
      </c>
      <c r="R34">
        <v>83</v>
      </c>
      <c r="S34">
        <v>26</v>
      </c>
      <c r="T34">
        <v>0</v>
      </c>
      <c r="U34">
        <v>296</v>
      </c>
      <c r="V34">
        <v>4</v>
      </c>
      <c r="W34">
        <v>288</v>
      </c>
      <c r="X34">
        <v>571</v>
      </c>
      <c r="Y34">
        <v>0</v>
      </c>
      <c r="Z34">
        <v>1935</v>
      </c>
      <c r="AA34">
        <v>5901</v>
      </c>
      <c r="AB34">
        <v>7836</v>
      </c>
    </row>
    <row r="35" spans="2:28">
      <c r="B35" t="s">
        <v>114</v>
      </c>
      <c r="C35">
        <v>91459</v>
      </c>
      <c r="D35">
        <v>12879</v>
      </c>
      <c r="E35">
        <v>60586</v>
      </c>
      <c r="F35">
        <v>6719</v>
      </c>
      <c r="G35">
        <v>0</v>
      </c>
      <c r="H35">
        <v>9835</v>
      </c>
      <c r="I35">
        <v>3683</v>
      </c>
      <c r="J35">
        <v>10136</v>
      </c>
      <c r="K35">
        <v>8472</v>
      </c>
      <c r="L35">
        <v>0</v>
      </c>
      <c r="M35">
        <v>203769</v>
      </c>
      <c r="N35">
        <v>-14002</v>
      </c>
      <c r="O35">
        <v>189767</v>
      </c>
      <c r="P35">
        <v>278</v>
      </c>
      <c r="Q35">
        <v>5</v>
      </c>
      <c r="R35">
        <v>0</v>
      </c>
      <c r="S35">
        <v>123</v>
      </c>
      <c r="T35">
        <v>0</v>
      </c>
      <c r="U35">
        <v>21</v>
      </c>
      <c r="V35">
        <v>456</v>
      </c>
      <c r="W35">
        <v>998</v>
      </c>
      <c r="X35">
        <v>0</v>
      </c>
      <c r="Y35">
        <v>0</v>
      </c>
      <c r="Z35">
        <v>1881</v>
      </c>
      <c r="AA35">
        <v>1969</v>
      </c>
      <c r="AB35">
        <v>3850</v>
      </c>
    </row>
    <row r="36" spans="2:28">
      <c r="B36" t="s">
        <v>115</v>
      </c>
      <c r="C36">
        <v>167519</v>
      </c>
      <c r="D36">
        <v>16215</v>
      </c>
      <c r="E36">
        <v>83810</v>
      </c>
      <c r="F36">
        <v>16869</v>
      </c>
      <c r="G36">
        <v>0</v>
      </c>
      <c r="H36">
        <v>20597</v>
      </c>
      <c r="I36">
        <v>6917</v>
      </c>
      <c r="J36">
        <v>9031</v>
      </c>
      <c r="K36">
        <v>12814</v>
      </c>
      <c r="L36">
        <v>0</v>
      </c>
      <c r="M36">
        <v>333772</v>
      </c>
      <c r="N36">
        <v>-10082</v>
      </c>
      <c r="O36">
        <v>323690</v>
      </c>
      <c r="P36">
        <v>1784</v>
      </c>
      <c r="Q36">
        <v>57</v>
      </c>
      <c r="R36">
        <v>258</v>
      </c>
      <c r="S36">
        <v>387</v>
      </c>
      <c r="T36">
        <v>0</v>
      </c>
      <c r="U36">
        <v>429</v>
      </c>
      <c r="V36">
        <v>516</v>
      </c>
      <c r="W36">
        <v>318</v>
      </c>
      <c r="X36">
        <v>146</v>
      </c>
      <c r="Y36">
        <v>0</v>
      </c>
      <c r="Z36">
        <v>3895</v>
      </c>
      <c r="AA36">
        <v>9378</v>
      </c>
      <c r="AB36">
        <v>13273</v>
      </c>
    </row>
    <row r="37" spans="2:28">
      <c r="B37" t="s">
        <v>194</v>
      </c>
    </row>
    <row r="38" spans="2:28">
      <c r="B38" t="s">
        <v>195</v>
      </c>
    </row>
    <row r="39" spans="2:28">
      <c r="B39" t="s">
        <v>196</v>
      </c>
    </row>
    <row r="40" spans="2:28">
      <c r="B40" t="s">
        <v>197</v>
      </c>
    </row>
    <row r="41" spans="2:28">
      <c r="B41" t="s">
        <v>198</v>
      </c>
    </row>
    <row r="42" spans="2:28">
      <c r="B42" t="s">
        <v>199</v>
      </c>
    </row>
    <row r="43" spans="2:28">
      <c r="B43" t="s">
        <v>200</v>
      </c>
    </row>
    <row r="44" spans="2:28">
      <c r="B44" t="s">
        <v>201</v>
      </c>
    </row>
    <row r="45" spans="2:28">
      <c r="B45" t="s">
        <v>202</v>
      </c>
    </row>
    <row r="46" spans="2:28">
      <c r="B46" t="s">
        <v>203</v>
      </c>
    </row>
    <row r="47" spans="2:28">
      <c r="B47" t="s">
        <v>204</v>
      </c>
    </row>
    <row r="48" spans="2:28">
      <c r="B48" t="s">
        <v>205</v>
      </c>
    </row>
    <row r="49" spans="2:28">
      <c r="B49" t="s">
        <v>116</v>
      </c>
      <c r="J49">
        <v>-160</v>
      </c>
      <c r="M49">
        <v>-160</v>
      </c>
      <c r="O49">
        <v>-160</v>
      </c>
      <c r="W49">
        <v>10</v>
      </c>
      <c r="Z49">
        <v>10</v>
      </c>
      <c r="AB49">
        <v>10</v>
      </c>
    </row>
    <row r="50" spans="2:28">
      <c r="B50" t="s">
        <v>117</v>
      </c>
      <c r="J50">
        <v>-260</v>
      </c>
      <c r="M50">
        <v>-260</v>
      </c>
      <c r="O50">
        <v>-260</v>
      </c>
      <c r="W50">
        <v>37</v>
      </c>
      <c r="Z50">
        <v>37</v>
      </c>
      <c r="AB50">
        <v>37</v>
      </c>
    </row>
    <row r="51" spans="2:28">
      <c r="B51" t="s">
        <v>118</v>
      </c>
      <c r="J51">
        <v>18</v>
      </c>
      <c r="M51">
        <v>18</v>
      </c>
      <c r="O51">
        <v>18</v>
      </c>
      <c r="W51">
        <v>0</v>
      </c>
      <c r="Z51">
        <v>0</v>
      </c>
      <c r="AB51">
        <v>0</v>
      </c>
    </row>
    <row r="52" spans="2:28">
      <c r="B52" t="s">
        <v>119</v>
      </c>
      <c r="J52">
        <v>-42</v>
      </c>
      <c r="M52">
        <v>-42</v>
      </c>
      <c r="O52">
        <v>-42</v>
      </c>
      <c r="W52">
        <v>0</v>
      </c>
      <c r="Z52">
        <v>0</v>
      </c>
      <c r="AB52">
        <v>0</v>
      </c>
    </row>
    <row r="53" spans="2:28">
      <c r="B53" t="s">
        <v>120</v>
      </c>
      <c r="J53">
        <v>0</v>
      </c>
      <c r="M53">
        <v>0</v>
      </c>
      <c r="O53">
        <v>0</v>
      </c>
      <c r="W53">
        <v>0</v>
      </c>
      <c r="Z53">
        <v>0</v>
      </c>
      <c r="AB53">
        <v>0</v>
      </c>
    </row>
    <row r="54" spans="2:28">
      <c r="B54" t="s">
        <v>121</v>
      </c>
      <c r="J54">
        <v>0</v>
      </c>
      <c r="M54">
        <v>0</v>
      </c>
      <c r="O54">
        <v>0</v>
      </c>
      <c r="W54">
        <v>0</v>
      </c>
      <c r="Z54">
        <v>0</v>
      </c>
      <c r="AB54">
        <v>0</v>
      </c>
    </row>
    <row r="55" spans="2:28">
      <c r="B55" t="s">
        <v>122</v>
      </c>
      <c r="J55">
        <v>3</v>
      </c>
      <c r="M55">
        <v>3</v>
      </c>
      <c r="O55">
        <v>3</v>
      </c>
      <c r="W55">
        <v>137</v>
      </c>
      <c r="Z55">
        <v>137</v>
      </c>
      <c r="AB55">
        <v>137</v>
      </c>
    </row>
    <row r="56" spans="2:28">
      <c r="B56" t="s">
        <v>123</v>
      </c>
      <c r="J56">
        <v>0</v>
      </c>
      <c r="M56">
        <v>0</v>
      </c>
      <c r="O56">
        <v>0</v>
      </c>
      <c r="W56">
        <v>0</v>
      </c>
      <c r="Z56">
        <v>0</v>
      </c>
      <c r="AB56">
        <v>0</v>
      </c>
    </row>
    <row r="57" spans="2:28">
      <c r="B57" t="s">
        <v>124</v>
      </c>
      <c r="J57">
        <v>-124</v>
      </c>
      <c r="M57">
        <v>-124</v>
      </c>
      <c r="O57">
        <v>-124</v>
      </c>
      <c r="W57">
        <v>0</v>
      </c>
      <c r="Z57">
        <v>0</v>
      </c>
      <c r="AB57">
        <v>0</v>
      </c>
    </row>
    <row r="58" spans="2:28">
      <c r="B58" t="s">
        <v>125</v>
      </c>
      <c r="J58">
        <v>2</v>
      </c>
      <c r="M58">
        <v>2</v>
      </c>
      <c r="O58">
        <v>2</v>
      </c>
      <c r="W58">
        <v>0</v>
      </c>
      <c r="Z58">
        <v>0</v>
      </c>
      <c r="AB58">
        <v>0</v>
      </c>
    </row>
    <row r="59" spans="2:28">
      <c r="B59" t="s">
        <v>161</v>
      </c>
      <c r="F59">
        <v>0</v>
      </c>
      <c r="G59">
        <v>-2920</v>
      </c>
      <c r="J59">
        <v>0</v>
      </c>
      <c r="M59">
        <v>-2920</v>
      </c>
      <c r="O59">
        <v>-2920</v>
      </c>
      <c r="S59">
        <v>0</v>
      </c>
      <c r="W59">
        <v>0</v>
      </c>
      <c r="Z59">
        <v>0</v>
      </c>
      <c r="AB59">
        <v>0</v>
      </c>
    </row>
    <row r="60" spans="2:28">
      <c r="B60" t="s">
        <v>126</v>
      </c>
      <c r="F60">
        <v>0</v>
      </c>
      <c r="G60">
        <v>-852</v>
      </c>
      <c r="J60">
        <v>0</v>
      </c>
      <c r="M60">
        <v>-852</v>
      </c>
      <c r="O60">
        <v>-852</v>
      </c>
      <c r="S60">
        <v>0</v>
      </c>
      <c r="W60">
        <v>0</v>
      </c>
      <c r="Z60">
        <v>0</v>
      </c>
      <c r="AB60">
        <v>0</v>
      </c>
    </row>
    <row r="61" spans="2:28">
      <c r="B61" t="s">
        <v>127</v>
      </c>
      <c r="F61">
        <v>0</v>
      </c>
      <c r="G61">
        <v>0</v>
      </c>
      <c r="J61">
        <v>0</v>
      </c>
      <c r="M61">
        <v>0</v>
      </c>
      <c r="O61">
        <v>0</v>
      </c>
      <c r="S61">
        <v>0</v>
      </c>
      <c r="W61">
        <v>0</v>
      </c>
      <c r="Z61">
        <v>0</v>
      </c>
      <c r="AB61">
        <v>0</v>
      </c>
    </row>
    <row r="62" spans="2:28">
      <c r="B62" t="s">
        <v>128</v>
      </c>
      <c r="F62">
        <v>0</v>
      </c>
      <c r="G62">
        <v>0</v>
      </c>
      <c r="J62">
        <v>0</v>
      </c>
      <c r="M62">
        <v>0</v>
      </c>
      <c r="O62">
        <v>0</v>
      </c>
      <c r="S62">
        <v>0</v>
      </c>
      <c r="W62">
        <v>0</v>
      </c>
      <c r="Z62">
        <v>0</v>
      </c>
      <c r="AB62">
        <v>0</v>
      </c>
    </row>
    <row r="63" spans="2:28">
      <c r="B63" t="s">
        <v>129</v>
      </c>
      <c r="F63">
        <v>289</v>
      </c>
      <c r="G63">
        <v>0</v>
      </c>
      <c r="J63">
        <v>25</v>
      </c>
      <c r="M63">
        <v>314</v>
      </c>
      <c r="O63">
        <v>314</v>
      </c>
      <c r="S63">
        <v>0</v>
      </c>
      <c r="W63">
        <v>0</v>
      </c>
      <c r="Z63">
        <v>0</v>
      </c>
      <c r="AB63">
        <v>0</v>
      </c>
    </row>
    <row r="64" spans="2:28">
      <c r="B64" t="s">
        <v>130</v>
      </c>
      <c r="F64">
        <v>0</v>
      </c>
      <c r="G64">
        <v>0</v>
      </c>
      <c r="J64">
        <v>0</v>
      </c>
      <c r="M64">
        <v>0</v>
      </c>
      <c r="O64">
        <v>0</v>
      </c>
      <c r="S64">
        <v>0</v>
      </c>
      <c r="W64">
        <v>0</v>
      </c>
      <c r="Z64">
        <v>0</v>
      </c>
      <c r="AB64">
        <v>0</v>
      </c>
    </row>
    <row r="65" spans="2:28">
      <c r="B65" t="s">
        <v>131</v>
      </c>
      <c r="F65">
        <v>-7155</v>
      </c>
      <c r="G65">
        <v>0</v>
      </c>
      <c r="J65">
        <v>0</v>
      </c>
      <c r="M65">
        <v>-7155</v>
      </c>
      <c r="O65">
        <v>-7155</v>
      </c>
      <c r="S65">
        <v>15537</v>
      </c>
      <c r="W65">
        <v>0</v>
      </c>
      <c r="Z65">
        <v>15537</v>
      </c>
      <c r="AB65">
        <v>15537</v>
      </c>
    </row>
    <row r="66" spans="2:28">
      <c r="B66" t="s">
        <v>132</v>
      </c>
      <c r="F66">
        <v>-37</v>
      </c>
      <c r="G66">
        <v>0</v>
      </c>
      <c r="J66">
        <v>37</v>
      </c>
      <c r="M66">
        <v>0</v>
      </c>
      <c r="O66">
        <v>0</v>
      </c>
      <c r="S66">
        <v>0</v>
      </c>
      <c r="W66">
        <v>0</v>
      </c>
      <c r="Z66">
        <v>0</v>
      </c>
      <c r="AB66">
        <v>0</v>
      </c>
    </row>
    <row r="67" spans="2:28">
      <c r="B67" t="s">
        <v>133</v>
      </c>
      <c r="F67">
        <v>-10</v>
      </c>
      <c r="G67">
        <v>0</v>
      </c>
      <c r="J67">
        <v>10</v>
      </c>
      <c r="M67">
        <v>0</v>
      </c>
      <c r="O67">
        <v>0</v>
      </c>
      <c r="S67">
        <v>0</v>
      </c>
      <c r="W67">
        <v>0</v>
      </c>
      <c r="Z67">
        <v>0</v>
      </c>
      <c r="AB6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7"/>
  <sheetViews>
    <sheetView topLeftCell="A37" workbookViewId="0">
      <selection activeCell="Q56" sqref="Q56"/>
    </sheetView>
  </sheetViews>
  <sheetFormatPr defaultRowHeight="12.75"/>
  <sheetData>
    <row r="2" spans="2:28">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row>
    <row r="3" spans="2:28">
      <c r="B3" t="s">
        <v>162</v>
      </c>
      <c r="C3" t="s">
        <v>163</v>
      </c>
      <c r="D3" t="s">
        <v>164</v>
      </c>
      <c r="E3" t="s">
        <v>165</v>
      </c>
      <c r="F3" t="s">
        <v>166</v>
      </c>
      <c r="G3" t="s">
        <v>167</v>
      </c>
      <c r="H3" t="s">
        <v>168</v>
      </c>
      <c r="I3" t="s">
        <v>169</v>
      </c>
      <c r="J3" t="s">
        <v>170</v>
      </c>
      <c r="K3" t="s">
        <v>171</v>
      </c>
      <c r="L3" t="s">
        <v>172</v>
      </c>
      <c r="M3" t="s">
        <v>173</v>
      </c>
      <c r="N3" t="s">
        <v>174</v>
      </c>
      <c r="O3" t="s">
        <v>175</v>
      </c>
      <c r="P3" t="s">
        <v>176</v>
      </c>
      <c r="Q3" t="s">
        <v>177</v>
      </c>
      <c r="R3" t="s">
        <v>178</v>
      </c>
      <c r="S3" t="s">
        <v>179</v>
      </c>
      <c r="T3" t="s">
        <v>180</v>
      </c>
      <c r="U3" t="s">
        <v>181</v>
      </c>
      <c r="V3" t="s">
        <v>182</v>
      </c>
      <c r="W3" t="s">
        <v>183</v>
      </c>
      <c r="X3" t="s">
        <v>184</v>
      </c>
      <c r="Y3" t="s">
        <v>185</v>
      </c>
      <c r="Z3" t="s">
        <v>186</v>
      </c>
      <c r="AA3" t="s">
        <v>187</v>
      </c>
      <c r="AB3" t="s">
        <v>188</v>
      </c>
    </row>
    <row r="4" spans="2:28">
      <c r="B4" t="s">
        <v>83</v>
      </c>
      <c r="C4">
        <v>4600309</v>
      </c>
      <c r="D4">
        <v>620373</v>
      </c>
      <c r="E4">
        <v>3036055</v>
      </c>
      <c r="F4">
        <v>460368</v>
      </c>
      <c r="G4">
        <v>-3013</v>
      </c>
      <c r="H4">
        <v>670396</v>
      </c>
      <c r="I4">
        <v>284360</v>
      </c>
      <c r="J4">
        <v>516227</v>
      </c>
      <c r="K4">
        <v>323529</v>
      </c>
      <c r="L4">
        <v>-1601</v>
      </c>
      <c r="M4">
        <v>10507003</v>
      </c>
      <c r="N4">
        <v>-251835</v>
      </c>
      <c r="O4">
        <v>10255168</v>
      </c>
      <c r="P4">
        <v>21726</v>
      </c>
      <c r="Q4">
        <v>6826</v>
      </c>
      <c r="R4">
        <v>4995</v>
      </c>
      <c r="S4">
        <v>21535</v>
      </c>
      <c r="T4">
        <v>0</v>
      </c>
      <c r="U4">
        <v>11891</v>
      </c>
      <c r="V4">
        <v>5066</v>
      </c>
      <c r="W4">
        <v>32272</v>
      </c>
      <c r="X4">
        <v>2032</v>
      </c>
      <c r="Y4">
        <v>246</v>
      </c>
      <c r="Z4">
        <v>106589</v>
      </c>
      <c r="AA4">
        <v>187153</v>
      </c>
      <c r="AB4">
        <v>293742</v>
      </c>
    </row>
    <row r="5" spans="2:28">
      <c r="B5" t="s">
        <v>84</v>
      </c>
      <c r="C5">
        <v>156575</v>
      </c>
      <c r="D5">
        <v>25974</v>
      </c>
      <c r="E5">
        <v>131300</v>
      </c>
      <c r="F5">
        <v>10920</v>
      </c>
      <c r="G5">
        <v>0</v>
      </c>
      <c r="H5">
        <v>26756</v>
      </c>
      <c r="I5">
        <v>7399</v>
      </c>
      <c r="J5">
        <v>16559</v>
      </c>
      <c r="K5">
        <v>4456</v>
      </c>
      <c r="L5">
        <v>0</v>
      </c>
      <c r="M5">
        <v>379939</v>
      </c>
      <c r="N5">
        <v>-14407</v>
      </c>
      <c r="O5">
        <v>365532</v>
      </c>
      <c r="P5">
        <v>153</v>
      </c>
      <c r="Q5">
        <v>32</v>
      </c>
      <c r="R5">
        <v>98</v>
      </c>
      <c r="S5">
        <v>0</v>
      </c>
      <c r="T5">
        <v>0</v>
      </c>
      <c r="U5">
        <v>43</v>
      </c>
      <c r="V5">
        <v>0</v>
      </c>
      <c r="W5">
        <v>51</v>
      </c>
      <c r="X5">
        <v>72</v>
      </c>
      <c r="Y5">
        <v>0</v>
      </c>
      <c r="Z5">
        <v>449</v>
      </c>
      <c r="AA5">
        <v>22575</v>
      </c>
      <c r="AB5">
        <v>23024</v>
      </c>
    </row>
    <row r="6" spans="2:28">
      <c r="B6" t="s">
        <v>85</v>
      </c>
      <c r="C6">
        <v>234054</v>
      </c>
      <c r="D6">
        <v>21642</v>
      </c>
      <c r="E6">
        <v>121212</v>
      </c>
      <c r="F6">
        <v>37555</v>
      </c>
      <c r="G6">
        <v>0</v>
      </c>
      <c r="H6">
        <v>28883</v>
      </c>
      <c r="I6">
        <v>6516</v>
      </c>
      <c r="J6">
        <v>17593</v>
      </c>
      <c r="K6">
        <v>7071</v>
      </c>
      <c r="L6">
        <v>625</v>
      </c>
      <c r="M6">
        <v>475151</v>
      </c>
      <c r="N6">
        <v>-6469</v>
      </c>
      <c r="O6">
        <v>468682</v>
      </c>
      <c r="P6">
        <v>3046</v>
      </c>
      <c r="Q6">
        <v>112</v>
      </c>
      <c r="R6">
        <v>561</v>
      </c>
      <c r="S6">
        <v>3999</v>
      </c>
      <c r="T6">
        <v>0</v>
      </c>
      <c r="U6">
        <v>125</v>
      </c>
      <c r="V6">
        <v>370</v>
      </c>
      <c r="W6">
        <v>132</v>
      </c>
      <c r="X6">
        <v>0</v>
      </c>
      <c r="Y6">
        <v>153</v>
      </c>
      <c r="Z6">
        <v>8498</v>
      </c>
      <c r="AA6">
        <v>12526</v>
      </c>
      <c r="AB6">
        <v>21024</v>
      </c>
    </row>
    <row r="7" spans="2:28">
      <c r="B7" t="s">
        <v>86</v>
      </c>
      <c r="C7">
        <v>95557</v>
      </c>
      <c r="D7">
        <v>10506</v>
      </c>
      <c r="E7">
        <v>56590</v>
      </c>
      <c r="F7">
        <v>12976</v>
      </c>
      <c r="G7">
        <v>0</v>
      </c>
      <c r="H7">
        <v>14429</v>
      </c>
      <c r="I7">
        <v>2839</v>
      </c>
      <c r="J7">
        <v>15499</v>
      </c>
      <c r="K7">
        <v>7864</v>
      </c>
      <c r="L7">
        <v>111</v>
      </c>
      <c r="M7">
        <v>216371</v>
      </c>
      <c r="N7">
        <v>-2083</v>
      </c>
      <c r="O7">
        <v>214288</v>
      </c>
      <c r="P7">
        <v>261</v>
      </c>
      <c r="Q7">
        <v>278</v>
      </c>
      <c r="R7">
        <v>12</v>
      </c>
      <c r="S7">
        <v>8</v>
      </c>
      <c r="T7">
        <v>0</v>
      </c>
      <c r="U7">
        <v>1266</v>
      </c>
      <c r="V7">
        <v>0</v>
      </c>
      <c r="W7">
        <v>5921</v>
      </c>
      <c r="X7">
        <v>0</v>
      </c>
      <c r="Y7">
        <v>0</v>
      </c>
      <c r="Z7">
        <v>7746</v>
      </c>
      <c r="AA7">
        <v>6849</v>
      </c>
      <c r="AB7">
        <v>14595</v>
      </c>
    </row>
    <row r="8" spans="2:28">
      <c r="B8" t="s">
        <v>87</v>
      </c>
      <c r="C8">
        <v>89859</v>
      </c>
      <c r="D8">
        <v>8406</v>
      </c>
      <c r="E8">
        <v>56801</v>
      </c>
      <c r="F8">
        <v>19134</v>
      </c>
      <c r="G8">
        <v>0</v>
      </c>
      <c r="H8">
        <v>17048</v>
      </c>
      <c r="I8">
        <v>5016</v>
      </c>
      <c r="J8">
        <v>9425</v>
      </c>
      <c r="K8">
        <v>7971</v>
      </c>
      <c r="L8">
        <v>169</v>
      </c>
      <c r="M8">
        <v>213829</v>
      </c>
      <c r="O8">
        <v>213829</v>
      </c>
      <c r="P8">
        <v>0</v>
      </c>
      <c r="Q8">
        <v>74</v>
      </c>
      <c r="R8">
        <v>0</v>
      </c>
      <c r="S8">
        <v>3766</v>
      </c>
      <c r="T8">
        <v>0</v>
      </c>
      <c r="U8">
        <v>0</v>
      </c>
      <c r="V8">
        <v>0</v>
      </c>
      <c r="W8">
        <v>70</v>
      </c>
      <c r="X8">
        <v>0</v>
      </c>
      <c r="Y8">
        <v>0</v>
      </c>
      <c r="Z8">
        <v>3910</v>
      </c>
      <c r="AB8">
        <v>3910</v>
      </c>
    </row>
    <row r="9" spans="2:28">
      <c r="B9" t="s">
        <v>88</v>
      </c>
      <c r="C9">
        <v>40594</v>
      </c>
      <c r="D9">
        <v>5480</v>
      </c>
      <c r="E9">
        <v>29786</v>
      </c>
      <c r="F9">
        <v>3212</v>
      </c>
      <c r="G9">
        <v>0</v>
      </c>
      <c r="H9">
        <v>5439</v>
      </c>
      <c r="I9">
        <v>3027</v>
      </c>
      <c r="J9">
        <v>5353</v>
      </c>
      <c r="K9">
        <v>3142</v>
      </c>
      <c r="L9">
        <v>0</v>
      </c>
      <c r="M9">
        <v>96033</v>
      </c>
      <c r="N9">
        <v>-2035</v>
      </c>
      <c r="O9">
        <v>93998</v>
      </c>
      <c r="P9">
        <v>0</v>
      </c>
      <c r="Q9">
        <v>0</v>
      </c>
      <c r="R9">
        <v>0</v>
      </c>
      <c r="S9">
        <v>0</v>
      </c>
      <c r="T9">
        <v>0</v>
      </c>
      <c r="U9">
        <v>0</v>
      </c>
      <c r="V9">
        <v>0</v>
      </c>
      <c r="W9">
        <v>0</v>
      </c>
      <c r="X9">
        <v>81</v>
      </c>
      <c r="Y9">
        <v>0</v>
      </c>
      <c r="Z9">
        <v>81</v>
      </c>
      <c r="AA9">
        <v>5752</v>
      </c>
      <c r="AB9">
        <v>5833</v>
      </c>
    </row>
    <row r="10" spans="2:28">
      <c r="B10" t="s">
        <v>89</v>
      </c>
      <c r="C10">
        <v>138197</v>
      </c>
      <c r="D10">
        <v>17161</v>
      </c>
      <c r="E10">
        <v>88655</v>
      </c>
      <c r="F10">
        <v>18303</v>
      </c>
      <c r="G10">
        <v>0</v>
      </c>
      <c r="H10">
        <v>22608</v>
      </c>
      <c r="I10">
        <v>6887</v>
      </c>
      <c r="J10">
        <v>15617</v>
      </c>
      <c r="K10">
        <v>8650</v>
      </c>
      <c r="L10">
        <v>-195</v>
      </c>
      <c r="M10">
        <v>315883</v>
      </c>
      <c r="O10">
        <v>315883</v>
      </c>
      <c r="P10">
        <v>379</v>
      </c>
      <c r="Q10">
        <v>-584</v>
      </c>
      <c r="R10">
        <v>0</v>
      </c>
      <c r="S10">
        <v>525</v>
      </c>
      <c r="T10">
        <v>0</v>
      </c>
      <c r="U10">
        <v>6514</v>
      </c>
      <c r="V10">
        <v>0</v>
      </c>
      <c r="W10">
        <v>0</v>
      </c>
      <c r="X10">
        <v>0</v>
      </c>
      <c r="Y10">
        <v>0</v>
      </c>
      <c r="Z10">
        <v>6834</v>
      </c>
      <c r="AB10">
        <v>6834</v>
      </c>
    </row>
    <row r="11" spans="2:28">
      <c r="B11" t="s">
        <v>90</v>
      </c>
      <c r="C11">
        <v>127369</v>
      </c>
      <c r="D11">
        <v>20783</v>
      </c>
      <c r="E11">
        <v>96741</v>
      </c>
      <c r="F11">
        <v>7765</v>
      </c>
      <c r="G11">
        <v>0</v>
      </c>
      <c r="H11">
        <v>17577</v>
      </c>
      <c r="I11">
        <v>9248</v>
      </c>
      <c r="J11">
        <v>9172</v>
      </c>
      <c r="K11">
        <v>15446</v>
      </c>
      <c r="L11">
        <v>0</v>
      </c>
      <c r="M11">
        <v>304101</v>
      </c>
      <c r="N11">
        <v>-19891</v>
      </c>
      <c r="O11">
        <v>284210</v>
      </c>
      <c r="P11">
        <v>644</v>
      </c>
      <c r="Q11">
        <v>12</v>
      </c>
      <c r="R11">
        <v>0</v>
      </c>
      <c r="S11">
        <v>443</v>
      </c>
      <c r="T11">
        <v>0</v>
      </c>
      <c r="U11">
        <v>0</v>
      </c>
      <c r="V11">
        <v>0</v>
      </c>
      <c r="W11">
        <v>0</v>
      </c>
      <c r="X11">
        <v>0</v>
      </c>
      <c r="Y11">
        <v>0</v>
      </c>
      <c r="Z11">
        <v>1099</v>
      </c>
      <c r="AA11">
        <v>0</v>
      </c>
      <c r="AB11">
        <v>1099</v>
      </c>
    </row>
    <row r="12" spans="2:28">
      <c r="B12" t="s">
        <v>91</v>
      </c>
      <c r="C12">
        <v>110802</v>
      </c>
      <c r="D12">
        <v>10267</v>
      </c>
      <c r="E12">
        <v>76499</v>
      </c>
      <c r="F12">
        <v>11651</v>
      </c>
      <c r="G12">
        <v>0</v>
      </c>
      <c r="H12">
        <v>11985</v>
      </c>
      <c r="I12">
        <v>5230</v>
      </c>
      <c r="J12">
        <v>6837</v>
      </c>
      <c r="K12">
        <v>10176</v>
      </c>
      <c r="L12">
        <v>0</v>
      </c>
      <c r="M12">
        <v>243447</v>
      </c>
      <c r="N12">
        <v>-7828</v>
      </c>
      <c r="O12">
        <v>235619</v>
      </c>
      <c r="P12">
        <v>251</v>
      </c>
      <c r="Q12">
        <v>0</v>
      </c>
      <c r="R12">
        <v>45</v>
      </c>
      <c r="S12">
        <v>48</v>
      </c>
      <c r="T12">
        <v>0</v>
      </c>
      <c r="U12">
        <v>513</v>
      </c>
      <c r="V12">
        <v>11</v>
      </c>
      <c r="W12">
        <v>0</v>
      </c>
      <c r="X12">
        <v>0</v>
      </c>
      <c r="Y12">
        <v>0</v>
      </c>
      <c r="Z12">
        <v>868</v>
      </c>
      <c r="AA12">
        <v>9936</v>
      </c>
      <c r="AB12">
        <v>10804</v>
      </c>
    </row>
    <row r="13" spans="2:28">
      <c r="B13" t="s">
        <v>92</v>
      </c>
      <c r="C13">
        <v>106485</v>
      </c>
      <c r="D13">
        <v>9022</v>
      </c>
      <c r="E13">
        <v>53023</v>
      </c>
      <c r="F13">
        <v>8179</v>
      </c>
      <c r="G13">
        <v>0</v>
      </c>
      <c r="H13">
        <v>13602</v>
      </c>
      <c r="I13">
        <v>3581</v>
      </c>
      <c r="J13">
        <v>9640</v>
      </c>
      <c r="K13">
        <v>1758</v>
      </c>
      <c r="L13">
        <v>0</v>
      </c>
      <c r="M13">
        <v>205290</v>
      </c>
      <c r="N13">
        <v>-3195</v>
      </c>
      <c r="O13">
        <v>202095</v>
      </c>
      <c r="P13">
        <v>0</v>
      </c>
      <c r="Q13">
        <v>0</v>
      </c>
      <c r="R13">
        <v>0</v>
      </c>
      <c r="S13">
        <v>0</v>
      </c>
      <c r="T13">
        <v>0</v>
      </c>
      <c r="U13">
        <v>0</v>
      </c>
      <c r="V13">
        <v>0</v>
      </c>
      <c r="W13">
        <v>0</v>
      </c>
      <c r="X13">
        <v>0</v>
      </c>
      <c r="Y13">
        <v>0</v>
      </c>
      <c r="Z13">
        <v>0</v>
      </c>
      <c r="AA13">
        <v>1515</v>
      </c>
      <c r="AB13">
        <v>1515</v>
      </c>
    </row>
    <row r="14" spans="2:28">
      <c r="B14" t="s">
        <v>93</v>
      </c>
      <c r="C14">
        <v>82169</v>
      </c>
      <c r="D14">
        <v>16899</v>
      </c>
      <c r="E14">
        <v>61602</v>
      </c>
      <c r="F14">
        <v>5330</v>
      </c>
      <c r="G14">
        <v>0</v>
      </c>
      <c r="H14">
        <v>11488</v>
      </c>
      <c r="I14">
        <v>3366</v>
      </c>
      <c r="J14">
        <v>1766</v>
      </c>
      <c r="K14">
        <v>3962</v>
      </c>
      <c r="L14">
        <v>0</v>
      </c>
      <c r="M14">
        <v>186582</v>
      </c>
      <c r="N14">
        <v>-6221</v>
      </c>
      <c r="O14">
        <v>180361</v>
      </c>
      <c r="P14">
        <v>0</v>
      </c>
      <c r="Q14">
        <v>0</v>
      </c>
      <c r="R14">
        <v>0</v>
      </c>
      <c r="S14">
        <v>0</v>
      </c>
      <c r="T14">
        <v>0</v>
      </c>
      <c r="U14">
        <v>0</v>
      </c>
      <c r="V14">
        <v>0</v>
      </c>
      <c r="W14">
        <v>1076</v>
      </c>
      <c r="X14">
        <v>0</v>
      </c>
      <c r="Y14">
        <v>0</v>
      </c>
      <c r="Z14">
        <v>1076</v>
      </c>
      <c r="AA14">
        <v>625</v>
      </c>
      <c r="AB14">
        <v>1701</v>
      </c>
    </row>
    <row r="15" spans="2:28">
      <c r="B15" t="s">
        <v>94</v>
      </c>
      <c r="C15">
        <v>103495</v>
      </c>
      <c r="D15">
        <v>9859</v>
      </c>
      <c r="E15">
        <v>46939</v>
      </c>
      <c r="F15">
        <v>10462</v>
      </c>
      <c r="G15">
        <v>0</v>
      </c>
      <c r="H15">
        <v>8232</v>
      </c>
      <c r="I15">
        <v>3376</v>
      </c>
      <c r="J15">
        <v>5194</v>
      </c>
      <c r="K15">
        <v>3405</v>
      </c>
      <c r="L15">
        <v>0</v>
      </c>
      <c r="M15">
        <v>190962</v>
      </c>
      <c r="N15">
        <v>-2723</v>
      </c>
      <c r="O15">
        <v>188239</v>
      </c>
      <c r="P15">
        <v>811</v>
      </c>
      <c r="Q15">
        <v>408</v>
      </c>
      <c r="R15">
        <v>54</v>
      </c>
      <c r="S15">
        <v>172</v>
      </c>
      <c r="T15">
        <v>0</v>
      </c>
      <c r="U15">
        <v>13</v>
      </c>
      <c r="V15">
        <v>27</v>
      </c>
      <c r="W15">
        <v>0</v>
      </c>
      <c r="X15">
        <v>0</v>
      </c>
      <c r="Y15">
        <v>0</v>
      </c>
      <c r="Z15">
        <v>1485</v>
      </c>
      <c r="AA15">
        <v>217</v>
      </c>
      <c r="AB15">
        <v>1702</v>
      </c>
    </row>
    <row r="16" spans="2:28">
      <c r="B16" t="s">
        <v>95</v>
      </c>
      <c r="C16">
        <v>296631</v>
      </c>
      <c r="D16">
        <v>42690</v>
      </c>
      <c r="E16">
        <v>301353</v>
      </c>
      <c r="F16">
        <v>14399</v>
      </c>
      <c r="G16">
        <v>0</v>
      </c>
      <c r="H16">
        <v>64616</v>
      </c>
      <c r="I16">
        <v>24207</v>
      </c>
      <c r="J16">
        <v>31594</v>
      </c>
      <c r="K16">
        <v>27620</v>
      </c>
      <c r="L16">
        <v>0</v>
      </c>
      <c r="M16">
        <v>803110</v>
      </c>
      <c r="N16">
        <v>-46711</v>
      </c>
      <c r="O16">
        <v>756399</v>
      </c>
      <c r="P16">
        <v>0</v>
      </c>
      <c r="Q16">
        <v>0</v>
      </c>
      <c r="R16">
        <v>25</v>
      </c>
      <c r="S16">
        <v>0</v>
      </c>
      <c r="T16">
        <v>0</v>
      </c>
      <c r="U16">
        <v>0</v>
      </c>
      <c r="V16">
        <v>0</v>
      </c>
      <c r="W16">
        <v>356</v>
      </c>
      <c r="X16">
        <v>0</v>
      </c>
      <c r="Y16">
        <v>0</v>
      </c>
      <c r="Z16">
        <v>381</v>
      </c>
      <c r="AA16">
        <v>3576</v>
      </c>
      <c r="AB16">
        <v>3957</v>
      </c>
    </row>
    <row r="17" spans="2:28">
      <c r="B17" t="s">
        <v>96</v>
      </c>
      <c r="C17">
        <v>46964</v>
      </c>
      <c r="D17">
        <v>3133</v>
      </c>
      <c r="E17">
        <v>22415</v>
      </c>
      <c r="F17">
        <v>7174</v>
      </c>
      <c r="G17">
        <v>0</v>
      </c>
      <c r="H17">
        <v>6091</v>
      </c>
      <c r="I17">
        <v>3171</v>
      </c>
      <c r="J17">
        <v>4991</v>
      </c>
      <c r="K17">
        <v>3369</v>
      </c>
      <c r="L17">
        <v>59</v>
      </c>
      <c r="M17">
        <v>97367</v>
      </c>
      <c r="O17">
        <v>97367</v>
      </c>
      <c r="P17">
        <v>6799</v>
      </c>
      <c r="Q17">
        <v>0</v>
      </c>
      <c r="R17">
        <v>60</v>
      </c>
      <c r="S17">
        <v>296</v>
      </c>
      <c r="T17">
        <v>0</v>
      </c>
      <c r="U17">
        <v>373</v>
      </c>
      <c r="V17">
        <v>0</v>
      </c>
      <c r="W17">
        <v>0</v>
      </c>
      <c r="X17">
        <v>1365</v>
      </c>
      <c r="Y17">
        <v>38</v>
      </c>
      <c r="Z17">
        <v>8931</v>
      </c>
      <c r="AB17">
        <v>8931</v>
      </c>
    </row>
    <row r="18" spans="2:28">
      <c r="B18" t="s">
        <v>97</v>
      </c>
      <c r="C18">
        <v>135505</v>
      </c>
      <c r="D18">
        <v>17703</v>
      </c>
      <c r="E18">
        <v>80938</v>
      </c>
      <c r="F18">
        <v>11602</v>
      </c>
      <c r="G18">
        <v>0</v>
      </c>
      <c r="H18">
        <v>15218</v>
      </c>
      <c r="I18">
        <v>10708</v>
      </c>
      <c r="J18">
        <v>11802</v>
      </c>
      <c r="K18">
        <v>11875</v>
      </c>
      <c r="L18">
        <v>190</v>
      </c>
      <c r="M18">
        <v>295541</v>
      </c>
      <c r="N18">
        <v>-9492</v>
      </c>
      <c r="O18">
        <v>286049</v>
      </c>
      <c r="P18">
        <v>3</v>
      </c>
      <c r="Q18">
        <v>1178</v>
      </c>
      <c r="R18">
        <v>15</v>
      </c>
      <c r="S18">
        <v>74</v>
      </c>
      <c r="T18">
        <v>0</v>
      </c>
      <c r="U18">
        <v>7</v>
      </c>
      <c r="V18">
        <v>751</v>
      </c>
      <c r="W18">
        <v>14</v>
      </c>
      <c r="X18">
        <v>0</v>
      </c>
      <c r="Y18">
        <v>0</v>
      </c>
      <c r="Z18">
        <v>2042</v>
      </c>
      <c r="AA18">
        <v>2557</v>
      </c>
      <c r="AB18">
        <v>4599</v>
      </c>
    </row>
    <row r="19" spans="2:28">
      <c r="B19" t="s">
        <v>98</v>
      </c>
      <c r="C19">
        <v>310613</v>
      </c>
      <c r="D19">
        <v>45485</v>
      </c>
      <c r="E19">
        <v>205150</v>
      </c>
      <c r="F19">
        <v>35030</v>
      </c>
      <c r="G19">
        <v>0</v>
      </c>
      <c r="H19">
        <v>42782</v>
      </c>
      <c r="I19">
        <v>12883</v>
      </c>
      <c r="J19">
        <v>20046</v>
      </c>
      <c r="K19">
        <v>17183</v>
      </c>
      <c r="L19">
        <v>360</v>
      </c>
      <c r="M19">
        <v>689532</v>
      </c>
      <c r="N19">
        <v>-12557</v>
      </c>
      <c r="O19">
        <v>676975</v>
      </c>
      <c r="P19">
        <v>202</v>
      </c>
      <c r="Q19">
        <v>80</v>
      </c>
      <c r="R19">
        <v>0</v>
      </c>
      <c r="S19">
        <v>605</v>
      </c>
      <c r="T19">
        <v>0</v>
      </c>
      <c r="U19">
        <v>370</v>
      </c>
      <c r="V19">
        <v>72</v>
      </c>
      <c r="W19">
        <v>451</v>
      </c>
      <c r="X19">
        <v>35</v>
      </c>
      <c r="Y19">
        <v>0</v>
      </c>
      <c r="Z19">
        <v>1815</v>
      </c>
      <c r="AA19">
        <v>32829</v>
      </c>
      <c r="AB19">
        <v>34644</v>
      </c>
    </row>
    <row r="20" spans="2:28">
      <c r="B20" t="s">
        <v>99</v>
      </c>
      <c r="C20">
        <v>444042</v>
      </c>
      <c r="D20">
        <v>111937</v>
      </c>
      <c r="E20">
        <v>389985</v>
      </c>
      <c r="F20">
        <v>25234</v>
      </c>
      <c r="G20">
        <v>0</v>
      </c>
      <c r="H20">
        <v>91094</v>
      </c>
      <c r="I20">
        <v>78089</v>
      </c>
      <c r="J20">
        <v>51759</v>
      </c>
      <c r="K20">
        <v>64877</v>
      </c>
      <c r="L20">
        <v>0</v>
      </c>
      <c r="M20">
        <v>1257017</v>
      </c>
      <c r="O20">
        <v>1257017</v>
      </c>
      <c r="P20">
        <v>11</v>
      </c>
      <c r="Q20">
        <v>199</v>
      </c>
      <c r="R20">
        <v>130</v>
      </c>
      <c r="S20">
        <v>17</v>
      </c>
      <c r="T20">
        <v>0</v>
      </c>
      <c r="U20">
        <v>46</v>
      </c>
      <c r="V20">
        <v>245</v>
      </c>
      <c r="W20">
        <v>564</v>
      </c>
      <c r="X20">
        <v>0</v>
      </c>
      <c r="Y20">
        <v>0</v>
      </c>
      <c r="Z20">
        <v>1212</v>
      </c>
      <c r="AB20">
        <v>1212</v>
      </c>
    </row>
    <row r="21" spans="2:28">
      <c r="B21" t="s">
        <v>100</v>
      </c>
      <c r="C21">
        <v>243604</v>
      </c>
      <c r="D21">
        <v>21245</v>
      </c>
      <c r="E21">
        <v>134938</v>
      </c>
      <c r="F21">
        <v>29097</v>
      </c>
      <c r="G21">
        <v>0</v>
      </c>
      <c r="H21">
        <v>36022</v>
      </c>
      <c r="I21">
        <v>5274</v>
      </c>
      <c r="J21">
        <v>13609</v>
      </c>
      <c r="K21">
        <v>10839</v>
      </c>
      <c r="L21">
        <v>-1018</v>
      </c>
      <c r="M21">
        <v>493610</v>
      </c>
      <c r="N21">
        <v>-15074</v>
      </c>
      <c r="O21">
        <v>478536</v>
      </c>
      <c r="P21">
        <v>61</v>
      </c>
      <c r="Q21">
        <v>0</v>
      </c>
      <c r="R21">
        <v>0</v>
      </c>
      <c r="S21">
        <v>0</v>
      </c>
      <c r="T21">
        <v>0</v>
      </c>
      <c r="U21">
        <v>0</v>
      </c>
      <c r="V21">
        <v>0</v>
      </c>
      <c r="W21">
        <v>4197</v>
      </c>
      <c r="X21">
        <v>473</v>
      </c>
      <c r="Y21">
        <v>0</v>
      </c>
      <c r="Z21">
        <v>4731</v>
      </c>
      <c r="AA21">
        <v>3353</v>
      </c>
      <c r="AB21">
        <v>8084</v>
      </c>
    </row>
    <row r="22" spans="2:28">
      <c r="B22" t="s">
        <v>101</v>
      </c>
      <c r="C22">
        <v>72120</v>
      </c>
      <c r="D22">
        <v>8910</v>
      </c>
      <c r="E22">
        <v>46963</v>
      </c>
      <c r="F22">
        <v>9543</v>
      </c>
      <c r="G22">
        <v>0</v>
      </c>
      <c r="H22">
        <v>8648</v>
      </c>
      <c r="I22">
        <v>8076</v>
      </c>
      <c r="J22">
        <v>8718</v>
      </c>
      <c r="K22">
        <v>7898</v>
      </c>
      <c r="L22">
        <v>113</v>
      </c>
      <c r="M22">
        <v>170989</v>
      </c>
      <c r="O22">
        <v>170989</v>
      </c>
      <c r="P22">
        <v>34</v>
      </c>
      <c r="Q22">
        <v>1071</v>
      </c>
      <c r="R22">
        <v>18</v>
      </c>
      <c r="S22">
        <v>4449</v>
      </c>
      <c r="T22">
        <v>0</v>
      </c>
      <c r="U22">
        <v>8</v>
      </c>
      <c r="V22">
        <v>458</v>
      </c>
      <c r="W22">
        <v>407</v>
      </c>
      <c r="X22">
        <v>0</v>
      </c>
      <c r="Y22">
        <v>0</v>
      </c>
      <c r="Z22">
        <v>6445</v>
      </c>
      <c r="AB22">
        <v>6445</v>
      </c>
    </row>
    <row r="23" spans="2:28">
      <c r="B23" t="s">
        <v>102</v>
      </c>
      <c r="C23">
        <v>75666</v>
      </c>
      <c r="D23">
        <v>8126</v>
      </c>
      <c r="E23">
        <v>44774</v>
      </c>
      <c r="F23">
        <v>6160</v>
      </c>
      <c r="G23">
        <v>0</v>
      </c>
      <c r="H23">
        <v>7002</v>
      </c>
      <c r="I23">
        <v>2504</v>
      </c>
      <c r="J23">
        <v>4253</v>
      </c>
      <c r="K23">
        <v>8737</v>
      </c>
      <c r="L23">
        <v>0</v>
      </c>
      <c r="M23">
        <v>157222</v>
      </c>
      <c r="N23">
        <v>-10777</v>
      </c>
      <c r="O23">
        <v>146445</v>
      </c>
      <c r="P23">
        <v>0</v>
      </c>
      <c r="Q23">
        <v>0</v>
      </c>
      <c r="R23">
        <v>0</v>
      </c>
      <c r="S23">
        <v>0</v>
      </c>
      <c r="T23">
        <v>0</v>
      </c>
      <c r="U23">
        <v>0</v>
      </c>
      <c r="V23">
        <v>0</v>
      </c>
      <c r="W23">
        <v>0</v>
      </c>
      <c r="X23">
        <v>0</v>
      </c>
      <c r="Y23">
        <v>0</v>
      </c>
      <c r="Z23">
        <v>0</v>
      </c>
      <c r="AA23">
        <v>0</v>
      </c>
      <c r="AB23">
        <v>0</v>
      </c>
    </row>
    <row r="24" spans="2:28">
      <c r="B24" t="s">
        <v>103</v>
      </c>
      <c r="C24">
        <v>78083</v>
      </c>
      <c r="D24">
        <v>7870</v>
      </c>
      <c r="E24">
        <v>52870</v>
      </c>
      <c r="F24">
        <v>6185</v>
      </c>
      <c r="G24">
        <v>0</v>
      </c>
      <c r="H24">
        <v>10681</v>
      </c>
      <c r="I24">
        <v>1520</v>
      </c>
      <c r="J24">
        <v>6627</v>
      </c>
      <c r="K24">
        <v>7106</v>
      </c>
      <c r="L24">
        <v>293</v>
      </c>
      <c r="M24">
        <v>171235</v>
      </c>
      <c r="N24">
        <v>-2382</v>
      </c>
      <c r="O24">
        <v>168853</v>
      </c>
      <c r="P24">
        <v>101</v>
      </c>
      <c r="Q24">
        <v>53</v>
      </c>
      <c r="R24">
        <v>0</v>
      </c>
      <c r="S24">
        <v>0</v>
      </c>
      <c r="T24">
        <v>0</v>
      </c>
      <c r="U24">
        <v>0</v>
      </c>
      <c r="V24">
        <v>0</v>
      </c>
      <c r="W24">
        <v>0</v>
      </c>
      <c r="X24">
        <v>0</v>
      </c>
      <c r="Y24">
        <v>0</v>
      </c>
      <c r="Z24">
        <v>154</v>
      </c>
      <c r="AA24">
        <v>2050</v>
      </c>
      <c r="AB24">
        <v>2204</v>
      </c>
    </row>
    <row r="25" spans="2:28">
      <c r="B25" t="s">
        <v>104</v>
      </c>
      <c r="C25">
        <v>126712</v>
      </c>
      <c r="D25">
        <v>16252</v>
      </c>
      <c r="E25">
        <v>86684</v>
      </c>
      <c r="F25">
        <v>11949</v>
      </c>
      <c r="G25">
        <v>0</v>
      </c>
      <c r="H25">
        <v>15826</v>
      </c>
      <c r="I25">
        <v>9385</v>
      </c>
      <c r="J25">
        <v>11644</v>
      </c>
      <c r="K25">
        <v>12027</v>
      </c>
      <c r="L25">
        <v>60</v>
      </c>
      <c r="M25">
        <v>290539</v>
      </c>
      <c r="N25">
        <v>-9491</v>
      </c>
      <c r="O25">
        <v>281048</v>
      </c>
      <c r="P25">
        <v>371</v>
      </c>
      <c r="Q25">
        <v>45</v>
      </c>
      <c r="R25">
        <v>1168</v>
      </c>
      <c r="S25">
        <v>74</v>
      </c>
      <c r="T25">
        <v>0</v>
      </c>
      <c r="U25">
        <v>26</v>
      </c>
      <c r="V25">
        <v>28</v>
      </c>
      <c r="W25">
        <v>1023</v>
      </c>
      <c r="X25">
        <v>0</v>
      </c>
      <c r="Y25">
        <v>0</v>
      </c>
      <c r="Z25">
        <v>2735</v>
      </c>
      <c r="AA25">
        <v>9144</v>
      </c>
      <c r="AB25">
        <v>11879</v>
      </c>
    </row>
    <row r="26" spans="2:28">
      <c r="B26" t="s">
        <v>105</v>
      </c>
      <c r="C26">
        <v>326725</v>
      </c>
      <c r="D26">
        <v>35673</v>
      </c>
      <c r="E26">
        <v>162196</v>
      </c>
      <c r="F26">
        <v>25591</v>
      </c>
      <c r="G26">
        <v>0</v>
      </c>
      <c r="H26">
        <v>39550</v>
      </c>
      <c r="I26">
        <v>16583</v>
      </c>
      <c r="J26">
        <v>69730</v>
      </c>
      <c r="K26">
        <v>7713</v>
      </c>
      <c r="L26">
        <v>0</v>
      </c>
      <c r="M26">
        <v>683761</v>
      </c>
      <c r="N26">
        <v>-16572</v>
      </c>
      <c r="O26">
        <v>667189</v>
      </c>
      <c r="P26">
        <v>273</v>
      </c>
      <c r="Q26">
        <v>347</v>
      </c>
      <c r="R26">
        <v>450</v>
      </c>
      <c r="S26">
        <v>500</v>
      </c>
      <c r="T26">
        <v>0</v>
      </c>
      <c r="U26">
        <v>362</v>
      </c>
      <c r="V26">
        <v>170</v>
      </c>
      <c r="W26">
        <v>3720</v>
      </c>
      <c r="X26">
        <v>0</v>
      </c>
      <c r="Y26">
        <v>0</v>
      </c>
      <c r="Z26">
        <v>5822</v>
      </c>
      <c r="AA26">
        <v>22941</v>
      </c>
      <c r="AB26">
        <v>28763</v>
      </c>
    </row>
    <row r="27" spans="2:28">
      <c r="B27" t="s">
        <v>106</v>
      </c>
      <c r="C27">
        <v>27721</v>
      </c>
      <c r="D27">
        <v>4169</v>
      </c>
      <c r="E27">
        <v>17632</v>
      </c>
      <c r="F27">
        <v>12633</v>
      </c>
      <c r="G27">
        <v>0</v>
      </c>
      <c r="H27">
        <v>3331</v>
      </c>
      <c r="I27">
        <v>3185</v>
      </c>
      <c r="J27">
        <v>12853</v>
      </c>
      <c r="K27">
        <v>1140</v>
      </c>
      <c r="L27">
        <v>1124</v>
      </c>
      <c r="M27">
        <v>83788</v>
      </c>
      <c r="N27">
        <v>-1086</v>
      </c>
      <c r="O27">
        <v>82702</v>
      </c>
      <c r="P27">
        <v>60</v>
      </c>
      <c r="Q27">
        <v>0</v>
      </c>
      <c r="R27">
        <v>304</v>
      </c>
      <c r="S27">
        <v>0</v>
      </c>
      <c r="T27">
        <v>0</v>
      </c>
      <c r="U27">
        <v>0</v>
      </c>
      <c r="V27">
        <v>0</v>
      </c>
      <c r="W27">
        <v>8687</v>
      </c>
      <c r="X27">
        <v>0</v>
      </c>
      <c r="Y27">
        <v>0</v>
      </c>
      <c r="Z27">
        <v>9051</v>
      </c>
      <c r="AA27">
        <v>32</v>
      </c>
      <c r="AB27">
        <v>9083</v>
      </c>
    </row>
    <row r="28" spans="2:28">
      <c r="B28" t="s">
        <v>107</v>
      </c>
      <c r="C28">
        <v>128527</v>
      </c>
      <c r="D28">
        <v>18578</v>
      </c>
      <c r="E28">
        <v>72014</v>
      </c>
      <c r="F28">
        <v>12636</v>
      </c>
      <c r="G28">
        <v>0</v>
      </c>
      <c r="H28">
        <v>18862</v>
      </c>
      <c r="I28">
        <v>4627</v>
      </c>
      <c r="J28">
        <v>9229</v>
      </c>
      <c r="K28">
        <v>9421</v>
      </c>
      <c r="L28">
        <v>183</v>
      </c>
      <c r="M28">
        <v>274077</v>
      </c>
      <c r="N28">
        <v>-3795</v>
      </c>
      <c r="O28">
        <v>270282</v>
      </c>
      <c r="P28">
        <v>590</v>
      </c>
      <c r="Q28">
        <v>54</v>
      </c>
      <c r="R28">
        <v>156</v>
      </c>
      <c r="S28">
        <v>1487</v>
      </c>
      <c r="T28">
        <v>0</v>
      </c>
      <c r="U28">
        <v>194</v>
      </c>
      <c r="V28">
        <v>1182</v>
      </c>
      <c r="W28">
        <v>768</v>
      </c>
      <c r="X28">
        <v>0</v>
      </c>
      <c r="Y28">
        <v>0</v>
      </c>
      <c r="Z28">
        <v>4431</v>
      </c>
      <c r="AA28">
        <v>4076</v>
      </c>
      <c r="AB28">
        <v>8507</v>
      </c>
    </row>
    <row r="29" spans="2:28">
      <c r="B29" t="s">
        <v>108</v>
      </c>
      <c r="C29">
        <v>142985</v>
      </c>
      <c r="D29">
        <v>21119</v>
      </c>
      <c r="E29">
        <v>96396</v>
      </c>
      <c r="F29">
        <v>12779</v>
      </c>
      <c r="G29">
        <v>0</v>
      </c>
      <c r="H29">
        <v>19552</v>
      </c>
      <c r="I29">
        <v>5051</v>
      </c>
      <c r="J29">
        <v>20197</v>
      </c>
      <c r="K29">
        <v>6019</v>
      </c>
      <c r="L29">
        <v>0</v>
      </c>
      <c r="M29">
        <v>324098</v>
      </c>
      <c r="N29">
        <v>-17270</v>
      </c>
      <c r="O29">
        <v>306828</v>
      </c>
      <c r="P29">
        <v>4211</v>
      </c>
      <c r="Q29">
        <v>3177</v>
      </c>
      <c r="R29">
        <v>10</v>
      </c>
      <c r="S29">
        <v>2</v>
      </c>
      <c r="T29">
        <v>0</v>
      </c>
      <c r="U29">
        <v>47</v>
      </c>
      <c r="V29">
        <v>411</v>
      </c>
      <c r="W29">
        <v>2700</v>
      </c>
      <c r="X29">
        <v>0</v>
      </c>
      <c r="Y29">
        <v>0</v>
      </c>
      <c r="Z29">
        <v>10558</v>
      </c>
      <c r="AA29">
        <v>2726</v>
      </c>
      <c r="AB29">
        <v>13284</v>
      </c>
    </row>
    <row r="30" spans="2:28">
      <c r="B30" t="s">
        <v>109</v>
      </c>
      <c r="C30">
        <v>100990</v>
      </c>
      <c r="D30">
        <v>13082</v>
      </c>
      <c r="E30">
        <v>69807</v>
      </c>
      <c r="F30">
        <v>14529</v>
      </c>
      <c r="G30">
        <v>0</v>
      </c>
      <c r="H30">
        <v>13308</v>
      </c>
      <c r="I30">
        <v>1915</v>
      </c>
      <c r="J30">
        <v>6622</v>
      </c>
      <c r="K30">
        <v>3487</v>
      </c>
      <c r="L30">
        <v>-290</v>
      </c>
      <c r="M30">
        <v>223450</v>
      </c>
      <c r="O30">
        <v>223450</v>
      </c>
      <c r="P30">
        <v>105</v>
      </c>
      <c r="Q30">
        <v>107</v>
      </c>
      <c r="R30">
        <v>172</v>
      </c>
      <c r="S30">
        <v>9</v>
      </c>
      <c r="T30">
        <v>0</v>
      </c>
      <c r="U30">
        <v>14</v>
      </c>
      <c r="V30">
        <v>8</v>
      </c>
      <c r="W30">
        <v>17</v>
      </c>
      <c r="X30">
        <v>0</v>
      </c>
      <c r="Y30">
        <v>0</v>
      </c>
      <c r="Z30">
        <v>432</v>
      </c>
      <c r="AB30">
        <v>432</v>
      </c>
    </row>
    <row r="31" spans="2:28">
      <c r="B31" t="s">
        <v>110</v>
      </c>
      <c r="C31">
        <v>38580</v>
      </c>
      <c r="D31">
        <v>4422</v>
      </c>
      <c r="E31">
        <v>27128</v>
      </c>
      <c r="F31">
        <v>18805</v>
      </c>
      <c r="G31">
        <v>0</v>
      </c>
      <c r="H31">
        <v>3332</v>
      </c>
      <c r="I31">
        <v>5351</v>
      </c>
      <c r="J31">
        <v>10261</v>
      </c>
      <c r="K31">
        <v>1593</v>
      </c>
      <c r="L31">
        <v>-3545</v>
      </c>
      <c r="M31">
        <v>105927</v>
      </c>
      <c r="N31">
        <v>-2928</v>
      </c>
      <c r="O31">
        <v>102999</v>
      </c>
      <c r="P31">
        <v>699</v>
      </c>
      <c r="Q31">
        <v>53</v>
      </c>
      <c r="R31">
        <v>5</v>
      </c>
      <c r="S31">
        <v>291</v>
      </c>
      <c r="T31">
        <v>0</v>
      </c>
      <c r="U31">
        <v>86</v>
      </c>
      <c r="V31">
        <v>3</v>
      </c>
      <c r="W31">
        <v>22</v>
      </c>
      <c r="X31">
        <v>0</v>
      </c>
      <c r="Y31">
        <v>55</v>
      </c>
      <c r="Z31">
        <v>1214</v>
      </c>
      <c r="AA31">
        <v>1249</v>
      </c>
      <c r="AB31">
        <v>2463</v>
      </c>
    </row>
    <row r="32" spans="2:28">
      <c r="B32" t="s">
        <v>111</v>
      </c>
      <c r="C32">
        <v>97851</v>
      </c>
      <c r="D32">
        <v>12542</v>
      </c>
      <c r="E32">
        <v>70886</v>
      </c>
      <c r="F32">
        <v>10644</v>
      </c>
      <c r="G32">
        <v>0</v>
      </c>
      <c r="H32">
        <v>12881</v>
      </c>
      <c r="I32">
        <v>5054</v>
      </c>
      <c r="J32">
        <v>8365</v>
      </c>
      <c r="K32">
        <v>4716</v>
      </c>
      <c r="L32">
        <v>160</v>
      </c>
      <c r="M32">
        <v>223099</v>
      </c>
      <c r="N32">
        <v>-3403</v>
      </c>
      <c r="O32">
        <v>219696</v>
      </c>
      <c r="P32">
        <v>380</v>
      </c>
      <c r="Q32">
        <v>88</v>
      </c>
      <c r="R32">
        <v>27</v>
      </c>
      <c r="S32">
        <v>6</v>
      </c>
      <c r="T32">
        <v>0</v>
      </c>
      <c r="U32">
        <v>5</v>
      </c>
      <c r="V32">
        <v>5</v>
      </c>
      <c r="W32">
        <v>45</v>
      </c>
      <c r="X32">
        <v>1</v>
      </c>
      <c r="Y32">
        <v>0</v>
      </c>
      <c r="Z32">
        <v>557</v>
      </c>
      <c r="AA32">
        <v>10030</v>
      </c>
      <c r="AB32">
        <v>10587</v>
      </c>
    </row>
    <row r="33" spans="2:28">
      <c r="B33" t="s">
        <v>112</v>
      </c>
      <c r="C33">
        <v>275417</v>
      </c>
      <c r="D33">
        <v>33384</v>
      </c>
      <c r="E33">
        <v>147980</v>
      </c>
      <c r="F33">
        <v>34661</v>
      </c>
      <c r="G33">
        <v>0</v>
      </c>
      <c r="H33">
        <v>39294</v>
      </c>
      <c r="I33">
        <v>15416</v>
      </c>
      <c r="J33">
        <v>85247</v>
      </c>
      <c r="K33">
        <v>17979</v>
      </c>
      <c r="L33">
        <v>0</v>
      </c>
      <c r="M33">
        <v>649378</v>
      </c>
      <c r="N33">
        <v>-11573</v>
      </c>
      <c r="O33">
        <v>637805</v>
      </c>
      <c r="P33">
        <v>0</v>
      </c>
      <c r="Q33">
        <v>0</v>
      </c>
      <c r="R33">
        <v>0</v>
      </c>
      <c r="S33">
        <v>0</v>
      </c>
      <c r="T33">
        <v>0</v>
      </c>
      <c r="U33">
        <v>0</v>
      </c>
      <c r="V33">
        <v>0</v>
      </c>
      <c r="W33">
        <v>573</v>
      </c>
      <c r="X33">
        <v>0</v>
      </c>
      <c r="Y33">
        <v>0</v>
      </c>
      <c r="Z33">
        <v>573</v>
      </c>
      <c r="AA33">
        <v>17115</v>
      </c>
      <c r="AB33">
        <v>17688</v>
      </c>
    </row>
    <row r="34" spans="2:28">
      <c r="B34" t="s">
        <v>113</v>
      </c>
      <c r="C34">
        <v>87693</v>
      </c>
      <c r="D34">
        <v>8247</v>
      </c>
      <c r="E34">
        <v>45963</v>
      </c>
      <c r="F34">
        <v>9024</v>
      </c>
      <c r="G34">
        <v>0</v>
      </c>
      <c r="H34">
        <v>12100</v>
      </c>
      <c r="I34">
        <v>3360</v>
      </c>
      <c r="J34">
        <v>8408</v>
      </c>
      <c r="K34">
        <v>6946</v>
      </c>
      <c r="L34">
        <v>0</v>
      </c>
      <c r="M34">
        <v>181741</v>
      </c>
      <c r="N34">
        <v>-2811</v>
      </c>
      <c r="O34">
        <v>178930</v>
      </c>
      <c r="P34">
        <v>383</v>
      </c>
      <c r="Q34">
        <v>16</v>
      </c>
      <c r="R34">
        <v>98</v>
      </c>
      <c r="S34">
        <v>14</v>
      </c>
      <c r="T34">
        <v>0</v>
      </c>
      <c r="U34">
        <v>435</v>
      </c>
      <c r="V34">
        <v>50</v>
      </c>
      <c r="W34">
        <v>168</v>
      </c>
      <c r="X34">
        <v>3</v>
      </c>
      <c r="Y34">
        <v>0</v>
      </c>
      <c r="Z34">
        <v>1167</v>
      </c>
      <c r="AA34">
        <v>4813</v>
      </c>
      <c r="AB34">
        <v>5980</v>
      </c>
    </row>
    <row r="35" spans="2:28">
      <c r="B35" t="s">
        <v>114</v>
      </c>
      <c r="C35">
        <v>91506</v>
      </c>
      <c r="D35">
        <v>12898</v>
      </c>
      <c r="E35">
        <v>60170</v>
      </c>
      <c r="F35">
        <v>6514</v>
      </c>
      <c r="G35">
        <v>0</v>
      </c>
      <c r="H35">
        <v>11256</v>
      </c>
      <c r="I35">
        <v>3710</v>
      </c>
      <c r="J35">
        <v>5654</v>
      </c>
      <c r="K35">
        <v>8478</v>
      </c>
      <c r="L35">
        <v>0</v>
      </c>
      <c r="M35">
        <v>200186</v>
      </c>
      <c r="N35">
        <v>-12442</v>
      </c>
      <c r="O35">
        <v>187744</v>
      </c>
      <c r="P35">
        <v>240</v>
      </c>
      <c r="Q35">
        <v>15</v>
      </c>
      <c r="R35">
        <v>0</v>
      </c>
      <c r="S35">
        <v>0</v>
      </c>
      <c r="T35">
        <v>0</v>
      </c>
      <c r="U35">
        <v>58</v>
      </c>
      <c r="V35">
        <v>442</v>
      </c>
      <c r="W35">
        <v>1128</v>
      </c>
      <c r="X35">
        <v>0</v>
      </c>
      <c r="Y35">
        <v>0</v>
      </c>
      <c r="Z35">
        <v>1883</v>
      </c>
      <c r="AA35">
        <v>2985</v>
      </c>
      <c r="AB35">
        <v>4868</v>
      </c>
    </row>
    <row r="36" spans="2:28">
      <c r="B36" t="s">
        <v>115</v>
      </c>
      <c r="C36">
        <v>167218</v>
      </c>
      <c r="D36">
        <v>16909</v>
      </c>
      <c r="E36">
        <v>80665</v>
      </c>
      <c r="F36">
        <v>16328</v>
      </c>
      <c r="G36">
        <v>0</v>
      </c>
      <c r="H36">
        <v>20903</v>
      </c>
      <c r="I36">
        <v>7806</v>
      </c>
      <c r="J36">
        <v>1990</v>
      </c>
      <c r="K36">
        <v>10605</v>
      </c>
      <c r="L36">
        <v>0</v>
      </c>
      <c r="M36">
        <v>322424</v>
      </c>
      <c r="N36">
        <v>-8619</v>
      </c>
      <c r="O36">
        <v>313805</v>
      </c>
      <c r="P36">
        <v>1658</v>
      </c>
      <c r="Q36">
        <v>11</v>
      </c>
      <c r="R36">
        <v>1587</v>
      </c>
      <c r="S36">
        <v>135</v>
      </c>
      <c r="T36">
        <v>0</v>
      </c>
      <c r="U36">
        <v>1386</v>
      </c>
      <c r="V36">
        <v>833</v>
      </c>
      <c r="W36">
        <v>15</v>
      </c>
      <c r="X36">
        <v>2</v>
      </c>
      <c r="Y36">
        <v>0</v>
      </c>
      <c r="Z36">
        <v>5627</v>
      </c>
      <c r="AA36">
        <v>7682</v>
      </c>
      <c r="AB36">
        <v>13309</v>
      </c>
    </row>
    <row r="37" spans="2:28">
      <c r="B37" t="s">
        <v>194</v>
      </c>
    </row>
    <row r="38" spans="2:28">
      <c r="B38" t="s">
        <v>195</v>
      </c>
    </row>
    <row r="39" spans="2:28">
      <c r="B39" t="s">
        <v>196</v>
      </c>
    </row>
    <row r="40" spans="2:28">
      <c r="B40" t="s">
        <v>197</v>
      </c>
    </row>
    <row r="41" spans="2:28">
      <c r="B41" t="s">
        <v>198</v>
      </c>
    </row>
    <row r="42" spans="2:28">
      <c r="B42" t="s">
        <v>199</v>
      </c>
    </row>
    <row r="43" spans="2:28">
      <c r="B43" t="s">
        <v>200</v>
      </c>
    </row>
    <row r="44" spans="2:28">
      <c r="B44" t="s">
        <v>201</v>
      </c>
    </row>
    <row r="45" spans="2:28">
      <c r="B45" t="s">
        <v>202</v>
      </c>
    </row>
    <row r="46" spans="2:28">
      <c r="B46" t="s">
        <v>203</v>
      </c>
    </row>
    <row r="47" spans="2:28">
      <c r="B47" t="s">
        <v>204</v>
      </c>
    </row>
    <row r="48" spans="2:28">
      <c r="B48" t="s">
        <v>205</v>
      </c>
    </row>
    <row r="49" spans="2:28">
      <c r="B49" t="s">
        <v>116</v>
      </c>
      <c r="J49">
        <v>18</v>
      </c>
      <c r="M49">
        <v>18</v>
      </c>
      <c r="O49">
        <v>18</v>
      </c>
      <c r="W49">
        <v>21</v>
      </c>
      <c r="Z49">
        <v>21</v>
      </c>
      <c r="AB49">
        <v>21</v>
      </c>
    </row>
    <row r="50" spans="2:28">
      <c r="B50" t="s">
        <v>117</v>
      </c>
      <c r="J50">
        <v>-145</v>
      </c>
      <c r="M50">
        <v>-145</v>
      </c>
      <c r="O50">
        <v>-145</v>
      </c>
      <c r="W50">
        <v>48</v>
      </c>
      <c r="Z50">
        <v>48</v>
      </c>
      <c r="AB50">
        <v>48</v>
      </c>
    </row>
    <row r="51" spans="2:28">
      <c r="B51" t="s">
        <v>118</v>
      </c>
      <c r="J51">
        <v>-12</v>
      </c>
      <c r="M51">
        <v>-12</v>
      </c>
      <c r="O51">
        <v>-12</v>
      </c>
      <c r="W51">
        <v>0</v>
      </c>
      <c r="Z51">
        <v>0</v>
      </c>
      <c r="AB51">
        <v>0</v>
      </c>
    </row>
    <row r="52" spans="2:28">
      <c r="B52" t="s">
        <v>119</v>
      </c>
      <c r="J52">
        <v>-1</v>
      </c>
      <c r="M52">
        <v>-1</v>
      </c>
      <c r="O52">
        <v>-1</v>
      </c>
      <c r="W52">
        <v>0</v>
      </c>
      <c r="Z52">
        <v>0</v>
      </c>
      <c r="AB52">
        <v>0</v>
      </c>
    </row>
    <row r="53" spans="2:28">
      <c r="B53" t="s">
        <v>120</v>
      </c>
      <c r="J53">
        <v>1</v>
      </c>
      <c r="M53">
        <v>1</v>
      </c>
      <c r="O53">
        <v>1</v>
      </c>
      <c r="W53">
        <v>0</v>
      </c>
      <c r="Z53">
        <v>0</v>
      </c>
      <c r="AB53">
        <v>0</v>
      </c>
    </row>
    <row r="54" spans="2:28">
      <c r="B54" t="s">
        <v>121</v>
      </c>
      <c r="J54">
        <v>0</v>
      </c>
      <c r="M54">
        <v>0</v>
      </c>
      <c r="O54">
        <v>0</v>
      </c>
      <c r="W54">
        <v>0</v>
      </c>
      <c r="Z54">
        <v>0</v>
      </c>
      <c r="AB54">
        <v>0</v>
      </c>
    </row>
    <row r="55" spans="2:28">
      <c r="B55" t="s">
        <v>122</v>
      </c>
      <c r="J55">
        <v>2</v>
      </c>
      <c r="M55">
        <v>2</v>
      </c>
      <c r="O55">
        <v>2</v>
      </c>
      <c r="W55">
        <v>98</v>
      </c>
      <c r="Z55">
        <v>98</v>
      </c>
      <c r="AB55">
        <v>98</v>
      </c>
    </row>
    <row r="56" spans="2:28">
      <c r="B56" t="s">
        <v>123</v>
      </c>
      <c r="J56">
        <v>0</v>
      </c>
      <c r="M56">
        <v>0</v>
      </c>
      <c r="O56">
        <v>0</v>
      </c>
      <c r="W56">
        <v>0</v>
      </c>
      <c r="Z56">
        <v>0</v>
      </c>
      <c r="AB56">
        <v>0</v>
      </c>
    </row>
    <row r="57" spans="2:28">
      <c r="B57" t="s">
        <v>124</v>
      </c>
      <c r="J57">
        <v>38</v>
      </c>
      <c r="M57">
        <v>38</v>
      </c>
      <c r="O57">
        <v>38</v>
      </c>
      <c r="W57">
        <v>0</v>
      </c>
      <c r="Z57">
        <v>0</v>
      </c>
      <c r="AB57">
        <v>0</v>
      </c>
    </row>
    <row r="58" spans="2:28">
      <c r="B58" t="s">
        <v>125</v>
      </c>
      <c r="J58">
        <v>2</v>
      </c>
      <c r="M58">
        <v>2</v>
      </c>
      <c r="O58">
        <v>2</v>
      </c>
      <c r="W58">
        <v>0</v>
      </c>
      <c r="Z58">
        <v>0</v>
      </c>
      <c r="AB58">
        <v>0</v>
      </c>
    </row>
    <row r="59" spans="2:28">
      <c r="B59" t="s">
        <v>161</v>
      </c>
      <c r="F59">
        <v>0</v>
      </c>
      <c r="G59">
        <v>-14</v>
      </c>
      <c r="J59">
        <v>0</v>
      </c>
      <c r="M59">
        <v>-14</v>
      </c>
      <c r="O59">
        <v>-14</v>
      </c>
      <c r="S59">
        <v>0</v>
      </c>
      <c r="W59">
        <v>0</v>
      </c>
      <c r="Z59">
        <v>0</v>
      </c>
      <c r="AB59">
        <v>0</v>
      </c>
    </row>
    <row r="60" spans="2:28">
      <c r="B60" t="s">
        <v>126</v>
      </c>
      <c r="F60">
        <v>0</v>
      </c>
      <c r="G60">
        <v>-2999</v>
      </c>
      <c r="J60">
        <v>0</v>
      </c>
      <c r="M60">
        <v>-2999</v>
      </c>
      <c r="O60">
        <v>-2999</v>
      </c>
      <c r="S60">
        <v>0</v>
      </c>
      <c r="W60">
        <v>0</v>
      </c>
      <c r="Z60">
        <v>0</v>
      </c>
      <c r="AB60">
        <v>0</v>
      </c>
    </row>
    <row r="61" spans="2:28">
      <c r="B61" t="s">
        <v>127</v>
      </c>
      <c r="F61">
        <v>0</v>
      </c>
      <c r="G61">
        <v>0</v>
      </c>
      <c r="J61">
        <v>0</v>
      </c>
      <c r="M61">
        <v>0</v>
      </c>
      <c r="O61">
        <v>0</v>
      </c>
      <c r="S61">
        <v>0</v>
      </c>
      <c r="W61">
        <v>0</v>
      </c>
      <c r="Z61">
        <v>0</v>
      </c>
      <c r="AB61">
        <v>0</v>
      </c>
    </row>
    <row r="62" spans="2:28">
      <c r="B62" t="s">
        <v>128</v>
      </c>
      <c r="F62">
        <v>0</v>
      </c>
      <c r="G62">
        <v>0</v>
      </c>
      <c r="J62">
        <v>0</v>
      </c>
      <c r="M62">
        <v>0</v>
      </c>
      <c r="O62">
        <v>0</v>
      </c>
      <c r="S62">
        <v>0</v>
      </c>
      <c r="W62">
        <v>0</v>
      </c>
      <c r="Z62">
        <v>0</v>
      </c>
      <c r="AB62">
        <v>0</v>
      </c>
    </row>
    <row r="63" spans="2:28">
      <c r="B63" t="s">
        <v>129</v>
      </c>
      <c r="F63">
        <v>-761</v>
      </c>
      <c r="G63">
        <v>0</v>
      </c>
      <c r="J63">
        <v>25</v>
      </c>
      <c r="M63">
        <v>-736</v>
      </c>
      <c r="O63">
        <v>-736</v>
      </c>
      <c r="S63">
        <v>0</v>
      </c>
      <c r="W63">
        <v>0</v>
      </c>
      <c r="Z63">
        <v>0</v>
      </c>
      <c r="AB63">
        <v>0</v>
      </c>
    </row>
    <row r="64" spans="2:28">
      <c r="B64" t="s">
        <v>130</v>
      </c>
      <c r="F64">
        <v>0</v>
      </c>
      <c r="G64">
        <v>0</v>
      </c>
      <c r="J64">
        <v>0</v>
      </c>
      <c r="M64">
        <v>0</v>
      </c>
      <c r="O64">
        <v>0</v>
      </c>
      <c r="S64">
        <v>0</v>
      </c>
      <c r="W64">
        <v>0</v>
      </c>
      <c r="Z64">
        <v>0</v>
      </c>
      <c r="AB64">
        <v>0</v>
      </c>
    </row>
    <row r="65" spans="2:28">
      <c r="B65" t="s">
        <v>131</v>
      </c>
      <c r="F65">
        <v>-14830</v>
      </c>
      <c r="G65">
        <v>0</v>
      </c>
      <c r="J65">
        <v>0</v>
      </c>
      <c r="M65">
        <v>-14830</v>
      </c>
      <c r="O65">
        <v>-14830</v>
      </c>
      <c r="S65">
        <v>4615</v>
      </c>
      <c r="W65">
        <v>0</v>
      </c>
      <c r="Z65">
        <v>4615</v>
      </c>
      <c r="AB65">
        <v>4615</v>
      </c>
    </row>
    <row r="66" spans="2:28">
      <c r="B66" t="s">
        <v>132</v>
      </c>
      <c r="F66">
        <v>-35</v>
      </c>
      <c r="G66">
        <v>0</v>
      </c>
      <c r="J66">
        <v>35</v>
      </c>
      <c r="M66">
        <v>0</v>
      </c>
      <c r="O66">
        <v>0</v>
      </c>
      <c r="S66">
        <v>0</v>
      </c>
      <c r="W66">
        <v>0</v>
      </c>
      <c r="Z66">
        <v>0</v>
      </c>
      <c r="AB66">
        <v>0</v>
      </c>
    </row>
    <row r="67" spans="2:28">
      <c r="B67" t="s">
        <v>133</v>
      </c>
      <c r="F67">
        <v>-10</v>
      </c>
      <c r="G67">
        <v>0</v>
      </c>
      <c r="J67">
        <v>10</v>
      </c>
      <c r="M67">
        <v>0</v>
      </c>
      <c r="O67">
        <v>0</v>
      </c>
      <c r="S67">
        <v>0</v>
      </c>
      <c r="W67">
        <v>0</v>
      </c>
      <c r="Z67">
        <v>0</v>
      </c>
      <c r="AB6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48"/>
  <sheetViews>
    <sheetView workbookViewId="0">
      <selection activeCell="L5" sqref="L5"/>
    </sheetView>
  </sheetViews>
  <sheetFormatPr defaultRowHeight="12.75"/>
  <cols>
    <col min="2" max="2" customWidth="true" width="32.42578125" collapsed="false"/>
  </cols>
  <sheetData>
    <row r="2" spans="2:32">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row>
    <row r="3" spans="2:32">
      <c r="B3" t="s">
        <v>189</v>
      </c>
      <c r="C3" t="s">
        <v>163</v>
      </c>
      <c r="D3" t="s">
        <v>164</v>
      </c>
      <c r="E3" t="s">
        <v>165</v>
      </c>
      <c r="F3" t="s">
        <v>166</v>
      </c>
      <c r="G3" t="s">
        <v>167</v>
      </c>
      <c r="H3" t="s">
        <v>168</v>
      </c>
      <c r="I3" t="s">
        <v>169</v>
      </c>
      <c r="J3" t="s">
        <v>170</v>
      </c>
      <c r="K3" t="s">
        <v>171</v>
      </c>
      <c r="L3" t="s">
        <v>172</v>
      </c>
      <c r="M3" t="s">
        <v>173</v>
      </c>
      <c r="N3" t="s">
        <v>174</v>
      </c>
      <c r="O3" t="s">
        <v>175</v>
      </c>
      <c r="P3" t="s">
        <v>190</v>
      </c>
      <c r="Q3" t="s">
        <v>191</v>
      </c>
      <c r="R3" t="s">
        <v>176</v>
      </c>
      <c r="S3" t="s">
        <v>177</v>
      </c>
      <c r="T3" t="s">
        <v>178</v>
      </c>
      <c r="U3" t="s">
        <v>179</v>
      </c>
      <c r="V3" t="s">
        <v>180</v>
      </c>
      <c r="W3" t="s">
        <v>181</v>
      </c>
      <c r="X3" t="s">
        <v>182</v>
      </c>
      <c r="Y3" t="s">
        <v>183</v>
      </c>
      <c r="Z3" t="s">
        <v>184</v>
      </c>
      <c r="AA3" t="s">
        <v>185</v>
      </c>
      <c r="AB3" t="s">
        <v>186</v>
      </c>
      <c r="AC3" t="s">
        <v>187</v>
      </c>
      <c r="AD3" t="s">
        <v>188</v>
      </c>
      <c r="AE3" t="s">
        <v>192</v>
      </c>
      <c r="AF3" t="s">
        <v>193</v>
      </c>
    </row>
    <row r="4" spans="2:32">
      <c r="B4" t="s">
        <v>83</v>
      </c>
      <c r="C4">
        <v>4586249</v>
      </c>
      <c r="D4">
        <v>613675</v>
      </c>
      <c r="E4">
        <v>2961617</v>
      </c>
      <c r="F4">
        <v>523647</v>
      </c>
      <c r="G4">
        <v>294936</v>
      </c>
      <c r="H4">
        <v>487278</v>
      </c>
      <c r="I4">
        <v>-11458</v>
      </c>
      <c r="J4">
        <v>655562</v>
      </c>
      <c r="K4">
        <v>282550</v>
      </c>
      <c r="L4">
        <v>362642</v>
      </c>
      <c r="M4">
        <v>306739</v>
      </c>
      <c r="N4">
        <v>-3558</v>
      </c>
      <c r="O4">
        <v>11059879</v>
      </c>
      <c r="P4">
        <v>-234478</v>
      </c>
      <c r="Q4">
        <v>10825401</v>
      </c>
      <c r="R4">
        <v>14798</v>
      </c>
      <c r="S4">
        <v>4321</v>
      </c>
      <c r="T4">
        <v>2414</v>
      </c>
      <c r="U4">
        <v>7027</v>
      </c>
      <c r="V4">
        <v>4422</v>
      </c>
      <c r="W4">
        <v>18800</v>
      </c>
      <c r="X4">
        <v>0</v>
      </c>
      <c r="Y4">
        <v>11147</v>
      </c>
      <c r="Z4">
        <v>4011</v>
      </c>
      <c r="AA4">
        <v>26259</v>
      </c>
      <c r="AB4">
        <v>530</v>
      </c>
      <c r="AC4">
        <v>422</v>
      </c>
      <c r="AD4">
        <v>94151</v>
      </c>
      <c r="AE4">
        <v>190810</v>
      </c>
      <c r="AF4">
        <v>284961</v>
      </c>
    </row>
    <row r="5" spans="2:32">
      <c r="B5" t="s">
        <v>84</v>
      </c>
      <c r="C5">
        <v>151827</v>
      </c>
      <c r="D5">
        <v>25850</v>
      </c>
      <c r="E5">
        <v>128885</v>
      </c>
      <c r="F5">
        <v>17049</v>
      </c>
      <c r="G5">
        <v>11209</v>
      </c>
      <c r="H5">
        <v>9868</v>
      </c>
      <c r="I5">
        <v>0</v>
      </c>
      <c r="J5">
        <v>22282</v>
      </c>
      <c r="K5">
        <v>7719</v>
      </c>
      <c r="L5">
        <v>13856</v>
      </c>
      <c r="M5">
        <v>2455</v>
      </c>
      <c r="N5">
        <v>0</v>
      </c>
      <c r="O5">
        <v>391000</v>
      </c>
      <c r="P5">
        <v>-14487</v>
      </c>
      <c r="Q5">
        <v>376513</v>
      </c>
      <c r="R5">
        <v>334</v>
      </c>
      <c r="S5">
        <v>187</v>
      </c>
      <c r="T5">
        <v>19</v>
      </c>
      <c r="U5">
        <v>0</v>
      </c>
      <c r="V5">
        <v>0</v>
      </c>
      <c r="W5">
        <v>132</v>
      </c>
      <c r="X5">
        <v>0</v>
      </c>
      <c r="Y5">
        <v>142</v>
      </c>
      <c r="Z5">
        <v>5</v>
      </c>
      <c r="AA5">
        <v>28</v>
      </c>
      <c r="AB5">
        <v>3</v>
      </c>
      <c r="AC5">
        <v>0</v>
      </c>
      <c r="AD5">
        <v>850</v>
      </c>
      <c r="AE5">
        <v>21504</v>
      </c>
      <c r="AF5">
        <v>22354</v>
      </c>
    </row>
    <row r="6" spans="2:32">
      <c r="B6" t="s">
        <v>85</v>
      </c>
      <c r="C6">
        <v>231183</v>
      </c>
      <c r="D6">
        <v>22201</v>
      </c>
      <c r="E6">
        <v>117688</v>
      </c>
      <c r="F6">
        <v>13132</v>
      </c>
      <c r="G6">
        <v>7567</v>
      </c>
      <c r="H6">
        <v>29948</v>
      </c>
      <c r="I6">
        <v>0</v>
      </c>
      <c r="J6">
        <v>27673</v>
      </c>
      <c r="K6">
        <v>6847</v>
      </c>
      <c r="L6">
        <v>10422</v>
      </c>
      <c r="M6">
        <v>5853</v>
      </c>
      <c r="N6">
        <v>478</v>
      </c>
      <c r="O6">
        <v>472992</v>
      </c>
      <c r="P6">
        <v>-5957</v>
      </c>
      <c r="Q6">
        <v>467035</v>
      </c>
      <c r="R6">
        <v>2222</v>
      </c>
      <c r="S6">
        <v>726</v>
      </c>
      <c r="T6">
        <v>484</v>
      </c>
      <c r="U6">
        <v>0</v>
      </c>
      <c r="V6">
        <v>0</v>
      </c>
      <c r="W6">
        <v>1864</v>
      </c>
      <c r="X6">
        <v>0</v>
      </c>
      <c r="Y6">
        <v>357</v>
      </c>
      <c r="Z6">
        <v>0</v>
      </c>
      <c r="AA6">
        <v>819</v>
      </c>
      <c r="AB6">
        <v>0</v>
      </c>
      <c r="AC6">
        <v>0</v>
      </c>
      <c r="AD6">
        <v>6472</v>
      </c>
      <c r="AE6">
        <v>11872</v>
      </c>
      <c r="AF6">
        <v>18344</v>
      </c>
    </row>
    <row r="7" spans="2:32">
      <c r="B7" t="s">
        <v>86</v>
      </c>
      <c r="C7">
        <v>96955</v>
      </c>
      <c r="D7">
        <v>10233</v>
      </c>
      <c r="E7">
        <v>56642</v>
      </c>
      <c r="F7">
        <v>7040</v>
      </c>
      <c r="G7">
        <v>4365</v>
      </c>
      <c r="H7">
        <v>14746</v>
      </c>
      <c r="I7">
        <v>0</v>
      </c>
      <c r="J7">
        <v>13903</v>
      </c>
      <c r="K7">
        <v>3047</v>
      </c>
      <c r="L7">
        <v>14619</v>
      </c>
      <c r="M7">
        <v>7530</v>
      </c>
      <c r="N7">
        <v>36</v>
      </c>
      <c r="O7">
        <v>229116</v>
      </c>
      <c r="P7">
        <v>-2286</v>
      </c>
      <c r="Q7">
        <v>226830</v>
      </c>
      <c r="R7">
        <v>271</v>
      </c>
      <c r="S7">
        <v>49</v>
      </c>
      <c r="T7">
        <v>118</v>
      </c>
      <c r="U7">
        <v>0</v>
      </c>
      <c r="V7">
        <v>0</v>
      </c>
      <c r="W7">
        <v>260</v>
      </c>
      <c r="X7">
        <v>0</v>
      </c>
      <c r="Y7">
        <v>987</v>
      </c>
      <c r="Z7">
        <v>0</v>
      </c>
      <c r="AA7">
        <v>5971</v>
      </c>
      <c r="AB7">
        <v>0</v>
      </c>
      <c r="AC7">
        <v>0</v>
      </c>
      <c r="AD7">
        <v>7656</v>
      </c>
      <c r="AE7">
        <v>6341</v>
      </c>
      <c r="AF7">
        <v>13997</v>
      </c>
    </row>
    <row r="8" spans="2:32">
      <c r="B8" t="s">
        <v>87</v>
      </c>
      <c r="C8">
        <v>89368</v>
      </c>
      <c r="D8">
        <v>8874</v>
      </c>
      <c r="E8">
        <v>55523</v>
      </c>
      <c r="F8">
        <v>7308</v>
      </c>
      <c r="G8">
        <v>4548</v>
      </c>
      <c r="H8">
        <v>14836</v>
      </c>
      <c r="I8">
        <v>0</v>
      </c>
      <c r="J8">
        <v>16119</v>
      </c>
      <c r="K8">
        <v>4298</v>
      </c>
      <c r="L8">
        <v>9277</v>
      </c>
      <c r="M8">
        <v>3122</v>
      </c>
      <c r="N8">
        <v>19</v>
      </c>
      <c r="O8">
        <v>213292</v>
      </c>
      <c r="Q8">
        <v>213292</v>
      </c>
      <c r="R8">
        <v>921</v>
      </c>
      <c r="S8">
        <v>0</v>
      </c>
      <c r="T8">
        <v>0</v>
      </c>
      <c r="U8">
        <v>0</v>
      </c>
      <c r="V8">
        <v>0</v>
      </c>
      <c r="W8">
        <v>0</v>
      </c>
      <c r="X8">
        <v>0</v>
      </c>
      <c r="Y8">
        <v>598</v>
      </c>
      <c r="Z8">
        <v>131</v>
      </c>
      <c r="AA8">
        <v>0</v>
      </c>
      <c r="AB8">
        <v>0</v>
      </c>
      <c r="AC8">
        <v>0</v>
      </c>
      <c r="AD8">
        <v>1650</v>
      </c>
      <c r="AF8">
        <v>1650</v>
      </c>
    </row>
    <row r="9" spans="2:32">
      <c r="B9" t="s">
        <v>88</v>
      </c>
      <c r="C9">
        <v>45127</v>
      </c>
      <c r="D9">
        <v>6287</v>
      </c>
      <c r="E9">
        <v>27858</v>
      </c>
      <c r="F9">
        <v>3687</v>
      </c>
      <c r="G9">
        <v>2309</v>
      </c>
      <c r="H9">
        <v>3835</v>
      </c>
      <c r="I9">
        <v>0</v>
      </c>
      <c r="J9">
        <v>5131</v>
      </c>
      <c r="K9">
        <v>1716</v>
      </c>
      <c r="L9">
        <v>4307</v>
      </c>
      <c r="M9">
        <v>3397</v>
      </c>
      <c r="N9">
        <v>0</v>
      </c>
      <c r="O9">
        <v>103654</v>
      </c>
      <c r="P9">
        <v>-6046</v>
      </c>
      <c r="Q9">
        <v>97608</v>
      </c>
      <c r="R9">
        <v>0</v>
      </c>
      <c r="S9">
        <v>0</v>
      </c>
      <c r="T9">
        <v>0</v>
      </c>
      <c r="U9">
        <v>0</v>
      </c>
      <c r="V9">
        <v>0</v>
      </c>
      <c r="W9">
        <v>0</v>
      </c>
      <c r="X9">
        <v>0</v>
      </c>
      <c r="Y9">
        <v>0</v>
      </c>
      <c r="Z9">
        <v>0</v>
      </c>
      <c r="AA9">
        <v>0</v>
      </c>
      <c r="AB9">
        <v>0</v>
      </c>
      <c r="AC9">
        <v>0</v>
      </c>
      <c r="AD9">
        <v>0</v>
      </c>
      <c r="AE9">
        <v>3500</v>
      </c>
      <c r="AF9">
        <v>3500</v>
      </c>
    </row>
    <row r="10" spans="2:32">
      <c r="B10" t="s">
        <v>89</v>
      </c>
      <c r="C10">
        <v>135386</v>
      </c>
      <c r="D10">
        <v>16665</v>
      </c>
      <c r="E10">
        <v>87923</v>
      </c>
      <c r="F10">
        <v>12976</v>
      </c>
      <c r="G10">
        <v>8660</v>
      </c>
      <c r="H10">
        <v>20592</v>
      </c>
      <c r="I10">
        <v>0</v>
      </c>
      <c r="J10">
        <v>17215</v>
      </c>
      <c r="K10">
        <v>7575</v>
      </c>
      <c r="L10">
        <v>14369</v>
      </c>
      <c r="M10">
        <v>8830</v>
      </c>
      <c r="N10">
        <v>-77</v>
      </c>
      <c r="O10">
        <v>330114</v>
      </c>
      <c r="Q10">
        <v>330114</v>
      </c>
      <c r="R10">
        <v>488</v>
      </c>
      <c r="S10">
        <v>141</v>
      </c>
      <c r="T10">
        <v>0</v>
      </c>
      <c r="U10">
        <v>610</v>
      </c>
      <c r="V10">
        <v>423</v>
      </c>
      <c r="W10">
        <v>293</v>
      </c>
      <c r="X10">
        <v>0</v>
      </c>
      <c r="Y10">
        <v>1109</v>
      </c>
      <c r="Z10">
        <v>131</v>
      </c>
      <c r="AA10">
        <v>257</v>
      </c>
      <c r="AB10">
        <v>0</v>
      </c>
      <c r="AC10">
        <v>0</v>
      </c>
      <c r="AD10">
        <v>3452</v>
      </c>
      <c r="AF10">
        <v>3452</v>
      </c>
    </row>
    <row r="11" spans="2:32">
      <c r="B11" t="s">
        <v>90</v>
      </c>
      <c r="C11">
        <v>125486</v>
      </c>
      <c r="D11">
        <v>20879</v>
      </c>
      <c r="E11">
        <v>95830</v>
      </c>
      <c r="F11">
        <v>13032</v>
      </c>
      <c r="G11">
        <v>11945</v>
      </c>
      <c r="H11">
        <v>9793</v>
      </c>
      <c r="I11">
        <v>0</v>
      </c>
      <c r="J11">
        <v>18932</v>
      </c>
      <c r="K11">
        <v>15126</v>
      </c>
      <c r="L11">
        <v>9160</v>
      </c>
      <c r="M11">
        <v>14904</v>
      </c>
      <c r="N11">
        <v>0</v>
      </c>
      <c r="O11">
        <v>335087</v>
      </c>
      <c r="P11">
        <v>-18632</v>
      </c>
      <c r="Q11">
        <v>316455</v>
      </c>
      <c r="R11">
        <v>472</v>
      </c>
      <c r="S11">
        <v>49</v>
      </c>
      <c r="T11">
        <v>24</v>
      </c>
      <c r="U11">
        <v>0</v>
      </c>
      <c r="V11">
        <v>0</v>
      </c>
      <c r="W11">
        <v>387</v>
      </c>
      <c r="X11">
        <v>0</v>
      </c>
      <c r="Y11">
        <v>0</v>
      </c>
      <c r="Z11">
        <v>0</v>
      </c>
      <c r="AA11">
        <v>0</v>
      </c>
      <c r="AB11">
        <v>0</v>
      </c>
      <c r="AC11">
        <v>0</v>
      </c>
      <c r="AD11">
        <v>932</v>
      </c>
      <c r="AE11">
        <v>0</v>
      </c>
      <c r="AF11">
        <v>932</v>
      </c>
    </row>
    <row r="12" spans="2:32">
      <c r="B12" t="s">
        <v>91</v>
      </c>
      <c r="C12">
        <v>110015</v>
      </c>
      <c r="D12">
        <v>11744</v>
      </c>
      <c r="E12">
        <v>71465</v>
      </c>
      <c r="F12">
        <v>7663</v>
      </c>
      <c r="G12">
        <v>5575</v>
      </c>
      <c r="H12">
        <v>11457</v>
      </c>
      <c r="I12">
        <v>0</v>
      </c>
      <c r="J12">
        <v>12244</v>
      </c>
      <c r="K12">
        <v>4356</v>
      </c>
      <c r="L12">
        <v>5101</v>
      </c>
      <c r="M12">
        <v>8638</v>
      </c>
      <c r="N12">
        <v>0</v>
      </c>
      <c r="O12">
        <v>248258</v>
      </c>
      <c r="P12">
        <v>-5415</v>
      </c>
      <c r="Q12">
        <v>242843</v>
      </c>
      <c r="R12">
        <v>25</v>
      </c>
      <c r="S12">
        <v>32</v>
      </c>
      <c r="T12">
        <v>150</v>
      </c>
      <c r="U12">
        <v>0</v>
      </c>
      <c r="V12">
        <v>0</v>
      </c>
      <c r="W12">
        <v>10</v>
      </c>
      <c r="X12">
        <v>0</v>
      </c>
      <c r="Y12">
        <v>150</v>
      </c>
      <c r="Z12">
        <v>1</v>
      </c>
      <c r="AA12">
        <v>0</v>
      </c>
      <c r="AB12">
        <v>5</v>
      </c>
      <c r="AC12">
        <v>0</v>
      </c>
      <c r="AD12">
        <v>373</v>
      </c>
      <c r="AE12">
        <v>9817</v>
      </c>
      <c r="AF12">
        <v>10190</v>
      </c>
    </row>
    <row r="13" spans="2:32">
      <c r="B13" t="s">
        <v>92</v>
      </c>
      <c r="C13">
        <v>105362</v>
      </c>
      <c r="D13">
        <v>9215</v>
      </c>
      <c r="E13">
        <v>50106</v>
      </c>
      <c r="F13">
        <v>5248</v>
      </c>
      <c r="G13">
        <v>4658</v>
      </c>
      <c r="H13">
        <v>8360</v>
      </c>
      <c r="I13">
        <v>0</v>
      </c>
      <c r="J13">
        <v>14232</v>
      </c>
      <c r="K13">
        <v>3714</v>
      </c>
      <c r="L13">
        <v>10213</v>
      </c>
      <c r="M13">
        <v>1679</v>
      </c>
      <c r="N13">
        <v>0</v>
      </c>
      <c r="O13">
        <v>212787</v>
      </c>
      <c r="P13">
        <v>-3498</v>
      </c>
      <c r="Q13">
        <v>209289</v>
      </c>
      <c r="R13">
        <v>0</v>
      </c>
      <c r="S13">
        <v>0</v>
      </c>
      <c r="T13">
        <v>0</v>
      </c>
      <c r="U13">
        <v>0</v>
      </c>
      <c r="V13">
        <v>0</v>
      </c>
      <c r="W13">
        <v>0</v>
      </c>
      <c r="X13">
        <v>0</v>
      </c>
      <c r="Y13">
        <v>0</v>
      </c>
      <c r="Z13">
        <v>0</v>
      </c>
      <c r="AA13">
        <v>40</v>
      </c>
      <c r="AB13">
        <v>93</v>
      </c>
      <c r="AC13">
        <v>0</v>
      </c>
      <c r="AD13">
        <v>133</v>
      </c>
      <c r="AE13">
        <v>1352</v>
      </c>
      <c r="AF13">
        <v>1485</v>
      </c>
    </row>
    <row r="14" spans="2:32">
      <c r="B14" t="s">
        <v>93</v>
      </c>
      <c r="C14">
        <v>85578</v>
      </c>
      <c r="D14">
        <v>17281</v>
      </c>
      <c r="E14">
        <v>54156</v>
      </c>
      <c r="F14">
        <v>6567</v>
      </c>
      <c r="G14">
        <v>2786</v>
      </c>
      <c r="H14">
        <v>6885</v>
      </c>
      <c r="I14">
        <v>0</v>
      </c>
      <c r="J14">
        <v>10760</v>
      </c>
      <c r="K14">
        <v>2194</v>
      </c>
      <c r="L14">
        <v>2964</v>
      </c>
      <c r="M14">
        <v>9517</v>
      </c>
      <c r="N14">
        <v>0</v>
      </c>
      <c r="O14">
        <v>198688</v>
      </c>
      <c r="P14">
        <v>-4405</v>
      </c>
      <c r="Q14">
        <v>194283</v>
      </c>
      <c r="R14">
        <v>0</v>
      </c>
      <c r="S14">
        <v>0</v>
      </c>
      <c r="T14">
        <v>0</v>
      </c>
      <c r="U14">
        <v>0</v>
      </c>
      <c r="V14">
        <v>0</v>
      </c>
      <c r="W14">
        <v>0</v>
      </c>
      <c r="X14">
        <v>0</v>
      </c>
      <c r="Y14">
        <v>0</v>
      </c>
      <c r="Z14">
        <v>0</v>
      </c>
      <c r="AA14">
        <v>1319</v>
      </c>
      <c r="AB14">
        <v>0</v>
      </c>
      <c r="AC14">
        <v>0</v>
      </c>
      <c r="AD14">
        <v>1319</v>
      </c>
      <c r="AE14">
        <v>1281</v>
      </c>
      <c r="AF14">
        <v>2600</v>
      </c>
    </row>
    <row r="15" spans="2:32">
      <c r="B15" t="s">
        <v>94</v>
      </c>
      <c r="C15">
        <v>103655</v>
      </c>
      <c r="D15">
        <v>8962</v>
      </c>
      <c r="E15">
        <v>43832</v>
      </c>
      <c r="F15">
        <v>6340</v>
      </c>
      <c r="G15">
        <v>3256</v>
      </c>
      <c r="H15">
        <v>10945</v>
      </c>
      <c r="I15">
        <v>0</v>
      </c>
      <c r="J15">
        <v>8178</v>
      </c>
      <c r="K15">
        <v>3702</v>
      </c>
      <c r="L15">
        <v>5656</v>
      </c>
      <c r="M15">
        <v>1026</v>
      </c>
      <c r="N15">
        <v>0</v>
      </c>
      <c r="O15">
        <v>195552</v>
      </c>
      <c r="P15">
        <v>-2841</v>
      </c>
      <c r="Q15">
        <v>192711</v>
      </c>
      <c r="R15">
        <v>1178</v>
      </c>
      <c r="S15">
        <v>80</v>
      </c>
      <c r="T15">
        <v>7</v>
      </c>
      <c r="U15">
        <v>0</v>
      </c>
      <c r="V15">
        <v>0</v>
      </c>
      <c r="W15">
        <v>300</v>
      </c>
      <c r="X15">
        <v>0</v>
      </c>
      <c r="Y15">
        <v>8</v>
      </c>
      <c r="Z15">
        <v>26</v>
      </c>
      <c r="AA15">
        <v>1</v>
      </c>
      <c r="AB15">
        <v>0</v>
      </c>
      <c r="AC15">
        <v>0</v>
      </c>
      <c r="AD15">
        <v>1600</v>
      </c>
      <c r="AE15">
        <v>160</v>
      </c>
      <c r="AF15">
        <v>1760</v>
      </c>
    </row>
    <row r="16" spans="2:32">
      <c r="B16" t="s">
        <v>95</v>
      </c>
      <c r="C16">
        <v>293898</v>
      </c>
      <c r="D16">
        <v>42958</v>
      </c>
      <c r="E16">
        <v>282210</v>
      </c>
      <c r="F16">
        <v>40100</v>
      </c>
      <c r="G16">
        <v>20553</v>
      </c>
      <c r="H16">
        <v>15801</v>
      </c>
      <c r="I16">
        <v>0</v>
      </c>
      <c r="J16">
        <v>66844</v>
      </c>
      <c r="K16">
        <v>26143</v>
      </c>
      <c r="L16">
        <v>49835</v>
      </c>
      <c r="M16">
        <v>28119</v>
      </c>
      <c r="N16">
        <v>0</v>
      </c>
      <c r="O16">
        <v>866461</v>
      </c>
      <c r="P16">
        <v>-47310</v>
      </c>
      <c r="Q16">
        <v>819151</v>
      </c>
      <c r="R16">
        <v>800</v>
      </c>
      <c r="S16">
        <v>139</v>
      </c>
      <c r="T16">
        <v>0</v>
      </c>
      <c r="U16">
        <v>0</v>
      </c>
      <c r="V16">
        <v>0</v>
      </c>
      <c r="W16">
        <v>50</v>
      </c>
      <c r="X16">
        <v>0</v>
      </c>
      <c r="Y16">
        <v>0</v>
      </c>
      <c r="Z16">
        <v>228</v>
      </c>
      <c r="AA16">
        <v>0</v>
      </c>
      <c r="AB16">
        <v>0</v>
      </c>
      <c r="AC16">
        <v>0</v>
      </c>
      <c r="AD16">
        <v>1217</v>
      </c>
      <c r="AE16">
        <v>0</v>
      </c>
      <c r="AF16">
        <v>1217</v>
      </c>
    </row>
    <row r="17" spans="2:32">
      <c r="B17" t="s">
        <v>96</v>
      </c>
      <c r="C17">
        <v>42335</v>
      </c>
      <c r="D17">
        <v>3371</v>
      </c>
      <c r="E17">
        <v>21537</v>
      </c>
      <c r="F17">
        <v>2127</v>
      </c>
      <c r="G17">
        <v>2260</v>
      </c>
      <c r="H17">
        <v>7147</v>
      </c>
      <c r="I17">
        <v>0</v>
      </c>
      <c r="J17">
        <v>5555</v>
      </c>
      <c r="K17">
        <v>3272</v>
      </c>
      <c r="L17">
        <v>4537</v>
      </c>
      <c r="M17">
        <v>2322</v>
      </c>
      <c r="N17">
        <v>130</v>
      </c>
      <c r="O17">
        <v>94593</v>
      </c>
      <c r="Q17">
        <v>94593</v>
      </c>
      <c r="R17">
        <v>0</v>
      </c>
      <c r="S17">
        <v>0</v>
      </c>
      <c r="T17">
        <v>0</v>
      </c>
      <c r="U17">
        <v>0</v>
      </c>
      <c r="V17">
        <v>0</v>
      </c>
      <c r="W17">
        <v>0</v>
      </c>
      <c r="X17">
        <v>0</v>
      </c>
      <c r="Y17">
        <v>0</v>
      </c>
      <c r="Z17">
        <v>0</v>
      </c>
      <c r="AA17">
        <v>0</v>
      </c>
      <c r="AB17">
        <v>0</v>
      </c>
      <c r="AC17">
        <v>0</v>
      </c>
      <c r="AD17">
        <v>0</v>
      </c>
      <c r="AF17">
        <v>0</v>
      </c>
    </row>
    <row r="18" spans="2:32">
      <c r="B18" t="s">
        <v>97</v>
      </c>
      <c r="C18">
        <v>132912</v>
      </c>
      <c r="D18">
        <v>16135</v>
      </c>
      <c r="E18">
        <v>76592</v>
      </c>
      <c r="F18">
        <v>11676</v>
      </c>
      <c r="G18">
        <v>6743</v>
      </c>
      <c r="H18">
        <v>13364</v>
      </c>
      <c r="I18">
        <v>0</v>
      </c>
      <c r="J18">
        <v>15667</v>
      </c>
      <c r="K18">
        <v>7988</v>
      </c>
      <c r="L18">
        <v>11383</v>
      </c>
      <c r="M18">
        <v>10903</v>
      </c>
      <c r="N18">
        <v>142</v>
      </c>
      <c r="O18">
        <v>303505</v>
      </c>
      <c r="P18">
        <v>-11949</v>
      </c>
      <c r="Q18">
        <v>291556</v>
      </c>
      <c r="R18">
        <v>0</v>
      </c>
      <c r="S18">
        <v>160</v>
      </c>
      <c r="T18">
        <v>0</v>
      </c>
      <c r="U18">
        <v>0</v>
      </c>
      <c r="V18">
        <v>0</v>
      </c>
      <c r="W18">
        <v>0</v>
      </c>
      <c r="X18">
        <v>0</v>
      </c>
      <c r="Y18">
        <v>0</v>
      </c>
      <c r="Z18">
        <v>0</v>
      </c>
      <c r="AA18">
        <v>72</v>
      </c>
      <c r="AB18">
        <v>0</v>
      </c>
      <c r="AC18">
        <v>0</v>
      </c>
      <c r="AD18">
        <v>232</v>
      </c>
      <c r="AE18">
        <v>1555</v>
      </c>
      <c r="AF18">
        <v>1787</v>
      </c>
    </row>
    <row r="19" spans="2:32">
      <c r="B19" t="s">
        <v>98</v>
      </c>
      <c r="C19">
        <v>304046</v>
      </c>
      <c r="D19">
        <v>46242</v>
      </c>
      <c r="E19">
        <v>197437</v>
      </c>
      <c r="F19">
        <v>29463</v>
      </c>
      <c r="G19">
        <v>17980</v>
      </c>
      <c r="H19">
        <v>36903</v>
      </c>
      <c r="I19">
        <v>0</v>
      </c>
      <c r="J19">
        <v>42808</v>
      </c>
      <c r="K19">
        <v>15715</v>
      </c>
      <c r="L19">
        <v>16128</v>
      </c>
      <c r="M19">
        <v>16238</v>
      </c>
      <c r="N19">
        <v>257</v>
      </c>
      <c r="O19">
        <v>723217</v>
      </c>
      <c r="P19">
        <v>-11715</v>
      </c>
      <c r="Q19">
        <v>711502</v>
      </c>
      <c r="R19">
        <v>811</v>
      </c>
      <c r="S19">
        <v>365</v>
      </c>
      <c r="T19">
        <v>0</v>
      </c>
      <c r="U19">
        <v>52</v>
      </c>
      <c r="V19">
        <v>28</v>
      </c>
      <c r="W19">
        <v>453</v>
      </c>
      <c r="X19">
        <v>0</v>
      </c>
      <c r="Y19">
        <v>1257</v>
      </c>
      <c r="Z19">
        <v>1348</v>
      </c>
      <c r="AA19">
        <v>489</v>
      </c>
      <c r="AB19">
        <v>0</v>
      </c>
      <c r="AC19">
        <v>0</v>
      </c>
      <c r="AD19">
        <v>4803</v>
      </c>
      <c r="AE19">
        <v>30355</v>
      </c>
      <c r="AF19">
        <v>35158</v>
      </c>
    </row>
    <row r="20" spans="2:32">
      <c r="B20" t="s">
        <v>99</v>
      </c>
      <c r="C20">
        <v>459344</v>
      </c>
      <c r="D20">
        <v>108526</v>
      </c>
      <c r="E20">
        <v>397453</v>
      </c>
      <c r="F20">
        <v>67149</v>
      </c>
      <c r="G20">
        <v>38847</v>
      </c>
      <c r="H20">
        <v>27916</v>
      </c>
      <c r="I20">
        <v>0</v>
      </c>
      <c r="J20">
        <v>82805</v>
      </c>
      <c r="K20">
        <v>77074</v>
      </c>
      <c r="L20">
        <v>65515</v>
      </c>
      <c r="M20">
        <v>68881</v>
      </c>
      <c r="N20">
        <v>78</v>
      </c>
      <c r="O20">
        <v>1393588</v>
      </c>
      <c r="Q20">
        <v>1393588</v>
      </c>
      <c r="R20">
        <v>1253</v>
      </c>
      <c r="S20">
        <v>162</v>
      </c>
      <c r="T20">
        <v>13</v>
      </c>
      <c r="U20">
        <v>0</v>
      </c>
      <c r="V20">
        <v>0</v>
      </c>
      <c r="W20">
        <v>9</v>
      </c>
      <c r="X20">
        <v>0</v>
      </c>
      <c r="Y20">
        <v>0</v>
      </c>
      <c r="Z20">
        <v>63</v>
      </c>
      <c r="AA20">
        <v>600</v>
      </c>
      <c r="AB20">
        <v>0</v>
      </c>
      <c r="AC20">
        <v>78</v>
      </c>
      <c r="AD20">
        <v>2178</v>
      </c>
      <c r="AF20">
        <v>2178</v>
      </c>
    </row>
    <row r="21" spans="2:32">
      <c r="B21" t="s">
        <v>100</v>
      </c>
      <c r="C21">
        <v>241276</v>
      </c>
      <c r="D21">
        <v>21978</v>
      </c>
      <c r="E21">
        <v>131526</v>
      </c>
      <c r="F21">
        <v>15647</v>
      </c>
      <c r="G21">
        <v>15614</v>
      </c>
      <c r="H21">
        <v>35322</v>
      </c>
      <c r="I21">
        <v>0</v>
      </c>
      <c r="J21">
        <v>38919</v>
      </c>
      <c r="K21">
        <v>6981</v>
      </c>
      <c r="L21">
        <v>11365</v>
      </c>
      <c r="M21">
        <v>5137</v>
      </c>
      <c r="N21">
        <v>-1059</v>
      </c>
      <c r="O21">
        <v>522706</v>
      </c>
      <c r="P21">
        <v>-12401</v>
      </c>
      <c r="Q21">
        <v>510305</v>
      </c>
      <c r="R21">
        <v>37</v>
      </c>
      <c r="S21">
        <v>0</v>
      </c>
      <c r="T21">
        <v>0</v>
      </c>
      <c r="U21">
        <v>0</v>
      </c>
      <c r="V21">
        <v>0</v>
      </c>
      <c r="W21">
        <v>0</v>
      </c>
      <c r="X21">
        <v>0</v>
      </c>
      <c r="Y21">
        <v>0</v>
      </c>
      <c r="Z21">
        <v>0</v>
      </c>
      <c r="AA21">
        <v>0</v>
      </c>
      <c r="AB21">
        <v>291</v>
      </c>
      <c r="AC21">
        <v>0</v>
      </c>
      <c r="AD21">
        <v>328</v>
      </c>
      <c r="AE21">
        <v>6403</v>
      </c>
      <c r="AF21">
        <v>6731</v>
      </c>
    </row>
    <row r="22" spans="2:32">
      <c r="B22" t="s">
        <v>101</v>
      </c>
      <c r="C22">
        <v>71243</v>
      </c>
      <c r="D22">
        <v>9070</v>
      </c>
      <c r="E22">
        <v>51659</v>
      </c>
      <c r="F22">
        <v>6975</v>
      </c>
      <c r="G22">
        <v>5841</v>
      </c>
      <c r="H22">
        <v>6242</v>
      </c>
      <c r="I22">
        <v>0</v>
      </c>
      <c r="J22">
        <v>10066</v>
      </c>
      <c r="K22">
        <v>9229</v>
      </c>
      <c r="L22">
        <v>7220</v>
      </c>
      <c r="M22">
        <v>1859</v>
      </c>
      <c r="N22">
        <v>0</v>
      </c>
      <c r="O22">
        <v>179404</v>
      </c>
      <c r="Q22">
        <v>179404</v>
      </c>
      <c r="R22">
        <v>0</v>
      </c>
      <c r="S22">
        <v>337</v>
      </c>
      <c r="T22">
        <v>13</v>
      </c>
      <c r="U22">
        <v>0</v>
      </c>
      <c r="V22">
        <v>0</v>
      </c>
      <c r="W22">
        <v>1281</v>
      </c>
      <c r="X22">
        <v>0</v>
      </c>
      <c r="Y22">
        <v>0</v>
      </c>
      <c r="Z22">
        <v>1757</v>
      </c>
      <c r="AA22">
        <v>0</v>
      </c>
      <c r="AB22">
        <v>0</v>
      </c>
      <c r="AC22">
        <v>0</v>
      </c>
      <c r="AD22">
        <v>3388</v>
      </c>
      <c r="AF22">
        <v>3388</v>
      </c>
    </row>
    <row r="23" spans="2:32">
      <c r="B23" t="s">
        <v>102</v>
      </c>
      <c r="C23">
        <v>78920</v>
      </c>
      <c r="D23">
        <v>8715</v>
      </c>
      <c r="E23">
        <v>46323</v>
      </c>
      <c r="F23">
        <v>5919</v>
      </c>
      <c r="G23">
        <v>2155</v>
      </c>
      <c r="H23">
        <v>8531</v>
      </c>
      <c r="I23">
        <v>0</v>
      </c>
      <c r="J23">
        <v>7720</v>
      </c>
      <c r="K23">
        <v>3589</v>
      </c>
      <c r="L23">
        <v>8510</v>
      </c>
      <c r="M23">
        <v>8986</v>
      </c>
      <c r="N23">
        <v>0</v>
      </c>
      <c r="O23">
        <v>179368</v>
      </c>
      <c r="P23">
        <v>-8785</v>
      </c>
      <c r="Q23">
        <v>170583</v>
      </c>
      <c r="R23">
        <v>0</v>
      </c>
      <c r="S23">
        <v>0</v>
      </c>
      <c r="T23">
        <v>0</v>
      </c>
      <c r="U23">
        <v>0</v>
      </c>
      <c r="V23">
        <v>0</v>
      </c>
      <c r="W23">
        <v>0</v>
      </c>
      <c r="X23">
        <v>0</v>
      </c>
      <c r="Y23">
        <v>0</v>
      </c>
      <c r="Z23">
        <v>0</v>
      </c>
      <c r="AA23">
        <v>0</v>
      </c>
      <c r="AB23">
        <v>0</v>
      </c>
      <c r="AC23">
        <v>0</v>
      </c>
      <c r="AD23">
        <v>0</v>
      </c>
      <c r="AE23">
        <v>0</v>
      </c>
      <c r="AF23">
        <v>0</v>
      </c>
    </row>
    <row r="24" spans="2:32">
      <c r="B24" t="s">
        <v>103</v>
      </c>
      <c r="C24">
        <v>78319</v>
      </c>
      <c r="D24">
        <v>8625</v>
      </c>
      <c r="E24">
        <v>51886</v>
      </c>
      <c r="F24">
        <v>5903</v>
      </c>
      <c r="G24">
        <v>3890</v>
      </c>
      <c r="H24">
        <v>8182</v>
      </c>
      <c r="I24">
        <v>0</v>
      </c>
      <c r="J24">
        <v>10800</v>
      </c>
      <c r="K24">
        <v>1623</v>
      </c>
      <c r="L24">
        <v>7133</v>
      </c>
      <c r="M24">
        <v>6994</v>
      </c>
      <c r="N24">
        <v>392</v>
      </c>
      <c r="O24">
        <v>183747</v>
      </c>
      <c r="P24">
        <v>-2170</v>
      </c>
      <c r="Q24">
        <v>181577</v>
      </c>
      <c r="R24">
        <v>53</v>
      </c>
      <c r="S24">
        <v>0</v>
      </c>
      <c r="T24">
        <v>0</v>
      </c>
      <c r="U24">
        <v>0</v>
      </c>
      <c r="V24">
        <v>0</v>
      </c>
      <c r="W24">
        <v>0</v>
      </c>
      <c r="X24">
        <v>0</v>
      </c>
      <c r="Y24">
        <v>87</v>
      </c>
      <c r="Z24">
        <v>0</v>
      </c>
      <c r="AA24">
        <v>0</v>
      </c>
      <c r="AB24">
        <v>0</v>
      </c>
      <c r="AC24">
        <v>0</v>
      </c>
      <c r="AD24">
        <v>140</v>
      </c>
      <c r="AE24">
        <v>2000</v>
      </c>
      <c r="AF24">
        <v>2140</v>
      </c>
    </row>
    <row r="25" spans="2:32">
      <c r="B25" t="s">
        <v>104</v>
      </c>
      <c r="C25">
        <v>126378</v>
      </c>
      <c r="D25">
        <v>15622</v>
      </c>
      <c r="E25">
        <v>81989</v>
      </c>
      <c r="F25">
        <v>8806</v>
      </c>
      <c r="G25">
        <v>7561</v>
      </c>
      <c r="H25">
        <v>12411</v>
      </c>
      <c r="I25">
        <v>0</v>
      </c>
      <c r="J25">
        <v>15762</v>
      </c>
      <c r="K25">
        <v>9086</v>
      </c>
      <c r="L25">
        <v>11098</v>
      </c>
      <c r="M25">
        <v>12117</v>
      </c>
      <c r="N25">
        <v>99</v>
      </c>
      <c r="O25">
        <v>300929</v>
      </c>
      <c r="P25">
        <v>-7731</v>
      </c>
      <c r="Q25">
        <v>293198</v>
      </c>
      <c r="R25">
        <v>998</v>
      </c>
      <c r="S25">
        <v>94</v>
      </c>
      <c r="T25">
        <v>439</v>
      </c>
      <c r="U25">
        <v>0</v>
      </c>
      <c r="V25">
        <v>0</v>
      </c>
      <c r="W25">
        <v>408</v>
      </c>
      <c r="X25">
        <v>0</v>
      </c>
      <c r="Y25">
        <v>922</v>
      </c>
      <c r="Z25">
        <v>57</v>
      </c>
      <c r="AA25">
        <v>11</v>
      </c>
      <c r="AB25">
        <v>0</v>
      </c>
      <c r="AC25">
        <v>0</v>
      </c>
      <c r="AD25">
        <v>2929</v>
      </c>
      <c r="AE25">
        <v>13057</v>
      </c>
      <c r="AF25">
        <v>15986</v>
      </c>
    </row>
    <row r="26" spans="2:32">
      <c r="B26" t="s">
        <v>105</v>
      </c>
      <c r="C26">
        <v>333601</v>
      </c>
      <c r="D26">
        <v>31268</v>
      </c>
      <c r="E26">
        <v>159078</v>
      </c>
      <c r="F26">
        <v>20647</v>
      </c>
      <c r="G26">
        <v>12480</v>
      </c>
      <c r="H26">
        <v>26727</v>
      </c>
      <c r="I26">
        <v>0</v>
      </c>
      <c r="J26">
        <v>40206</v>
      </c>
      <c r="K26">
        <v>7213</v>
      </c>
      <c r="L26">
        <v>21361</v>
      </c>
      <c r="M26">
        <v>8801</v>
      </c>
      <c r="N26">
        <v>0</v>
      </c>
      <c r="O26">
        <v>661382</v>
      </c>
      <c r="P26">
        <v>-17981</v>
      </c>
      <c r="Q26">
        <v>643401</v>
      </c>
      <c r="R26">
        <v>102</v>
      </c>
      <c r="S26">
        <v>74</v>
      </c>
      <c r="T26">
        <v>300</v>
      </c>
      <c r="U26">
        <v>0</v>
      </c>
      <c r="V26">
        <v>0</v>
      </c>
      <c r="W26">
        <v>0</v>
      </c>
      <c r="X26">
        <v>0</v>
      </c>
      <c r="Y26">
        <v>3532</v>
      </c>
      <c r="Z26">
        <v>0</v>
      </c>
      <c r="AA26">
        <v>0</v>
      </c>
      <c r="AB26">
        <v>0</v>
      </c>
      <c r="AC26">
        <v>0</v>
      </c>
      <c r="AD26">
        <v>4008</v>
      </c>
      <c r="AE26">
        <v>23640</v>
      </c>
      <c r="AF26">
        <v>27648</v>
      </c>
    </row>
    <row r="27" spans="2:32">
      <c r="B27" t="s">
        <v>106</v>
      </c>
      <c r="C27">
        <v>27493</v>
      </c>
      <c r="D27">
        <v>4202</v>
      </c>
      <c r="E27">
        <v>16545</v>
      </c>
      <c r="F27">
        <v>1279</v>
      </c>
      <c r="G27">
        <v>1675</v>
      </c>
      <c r="H27">
        <v>11878</v>
      </c>
      <c r="I27">
        <v>0</v>
      </c>
      <c r="J27">
        <v>3216</v>
      </c>
      <c r="K27">
        <v>2557</v>
      </c>
      <c r="L27">
        <v>10547</v>
      </c>
      <c r="M27">
        <v>1183</v>
      </c>
      <c r="N27">
        <v>97</v>
      </c>
      <c r="O27">
        <v>80672</v>
      </c>
      <c r="P27">
        <v>173</v>
      </c>
      <c r="Q27">
        <v>80845</v>
      </c>
      <c r="R27">
        <v>0</v>
      </c>
      <c r="S27">
        <v>0</v>
      </c>
      <c r="T27">
        <v>0</v>
      </c>
      <c r="U27">
        <v>0</v>
      </c>
      <c r="V27">
        <v>0</v>
      </c>
      <c r="W27">
        <v>0</v>
      </c>
      <c r="X27">
        <v>0</v>
      </c>
      <c r="Y27">
        <v>0</v>
      </c>
      <c r="Z27">
        <v>0</v>
      </c>
      <c r="AA27">
        <v>4808</v>
      </c>
      <c r="AB27">
        <v>0</v>
      </c>
      <c r="AC27">
        <v>238</v>
      </c>
      <c r="AD27">
        <v>5046</v>
      </c>
      <c r="AE27">
        <v>1025</v>
      </c>
      <c r="AF27">
        <v>6071</v>
      </c>
    </row>
    <row r="28" spans="2:32">
      <c r="B28" t="s">
        <v>107</v>
      </c>
      <c r="C28">
        <v>129179</v>
      </c>
      <c r="D28">
        <v>18803</v>
      </c>
      <c r="E28">
        <v>72476</v>
      </c>
      <c r="F28">
        <v>8713</v>
      </c>
      <c r="G28">
        <v>6662</v>
      </c>
      <c r="H28">
        <v>14447</v>
      </c>
      <c r="I28">
        <v>0</v>
      </c>
      <c r="J28">
        <v>17270</v>
      </c>
      <c r="K28">
        <v>5025</v>
      </c>
      <c r="L28">
        <v>6821</v>
      </c>
      <c r="M28">
        <v>11237</v>
      </c>
      <c r="N28">
        <v>116</v>
      </c>
      <c r="O28">
        <v>290749</v>
      </c>
      <c r="P28">
        <v>-3063</v>
      </c>
      <c r="Q28">
        <v>287686</v>
      </c>
      <c r="R28">
        <v>389</v>
      </c>
      <c r="S28">
        <v>23</v>
      </c>
      <c r="T28">
        <v>48</v>
      </c>
      <c r="U28">
        <v>0</v>
      </c>
      <c r="V28">
        <v>0</v>
      </c>
      <c r="W28">
        <v>267</v>
      </c>
      <c r="X28">
        <v>0</v>
      </c>
      <c r="Y28">
        <v>32</v>
      </c>
      <c r="Z28">
        <v>0</v>
      </c>
      <c r="AA28">
        <v>502</v>
      </c>
      <c r="AB28">
        <v>83</v>
      </c>
      <c r="AC28">
        <v>0</v>
      </c>
      <c r="AD28">
        <v>1344</v>
      </c>
      <c r="AE28">
        <v>5104</v>
      </c>
      <c r="AF28">
        <v>6448</v>
      </c>
    </row>
    <row r="29" spans="2:32">
      <c r="B29" t="s">
        <v>108</v>
      </c>
      <c r="C29">
        <v>139214</v>
      </c>
      <c r="D29">
        <v>18144</v>
      </c>
      <c r="E29">
        <v>91857</v>
      </c>
      <c r="F29">
        <v>14417</v>
      </c>
      <c r="G29">
        <v>7921</v>
      </c>
      <c r="H29">
        <v>13358</v>
      </c>
      <c r="I29">
        <v>0</v>
      </c>
      <c r="J29">
        <v>20240</v>
      </c>
      <c r="K29">
        <v>4214</v>
      </c>
      <c r="L29">
        <v>17142</v>
      </c>
      <c r="M29">
        <v>3537</v>
      </c>
      <c r="N29">
        <v>0</v>
      </c>
      <c r="O29">
        <v>330044</v>
      </c>
      <c r="P29">
        <v>-12379</v>
      </c>
      <c r="Q29">
        <v>317665</v>
      </c>
      <c r="R29">
        <v>0</v>
      </c>
      <c r="S29">
        <v>0</v>
      </c>
      <c r="T29">
        <v>0</v>
      </c>
      <c r="U29">
        <v>0</v>
      </c>
      <c r="V29">
        <v>0</v>
      </c>
      <c r="W29">
        <v>0</v>
      </c>
      <c r="X29">
        <v>0</v>
      </c>
      <c r="Y29">
        <v>0</v>
      </c>
      <c r="Z29">
        <v>0</v>
      </c>
      <c r="AA29">
        <v>3318</v>
      </c>
      <c r="AB29">
        <v>0</v>
      </c>
      <c r="AC29">
        <v>0</v>
      </c>
      <c r="AD29">
        <v>3318</v>
      </c>
      <c r="AE29">
        <v>5520</v>
      </c>
      <c r="AF29">
        <v>8838</v>
      </c>
    </row>
    <row r="30" spans="2:32">
      <c r="B30" t="s">
        <v>109</v>
      </c>
      <c r="C30">
        <v>98389</v>
      </c>
      <c r="D30">
        <v>12673</v>
      </c>
      <c r="E30">
        <v>68509</v>
      </c>
      <c r="F30">
        <v>8621</v>
      </c>
      <c r="G30">
        <v>7009</v>
      </c>
      <c r="H30">
        <v>15945</v>
      </c>
      <c r="I30">
        <v>0</v>
      </c>
      <c r="J30">
        <v>13349</v>
      </c>
      <c r="K30">
        <v>2334</v>
      </c>
      <c r="L30">
        <v>9096</v>
      </c>
      <c r="M30">
        <v>5239</v>
      </c>
      <c r="N30">
        <v>0</v>
      </c>
      <c r="O30">
        <v>241164</v>
      </c>
      <c r="Q30">
        <v>241164</v>
      </c>
      <c r="R30">
        <v>0</v>
      </c>
      <c r="S30">
        <v>0</v>
      </c>
      <c r="T30">
        <v>0</v>
      </c>
      <c r="U30">
        <v>0</v>
      </c>
      <c r="V30">
        <v>0</v>
      </c>
      <c r="W30">
        <v>0</v>
      </c>
      <c r="X30">
        <v>0</v>
      </c>
      <c r="Y30">
        <v>0</v>
      </c>
      <c r="Z30">
        <v>0</v>
      </c>
      <c r="AA30">
        <v>0</v>
      </c>
      <c r="AB30">
        <v>0</v>
      </c>
      <c r="AC30">
        <v>0</v>
      </c>
      <c r="AD30">
        <v>0</v>
      </c>
      <c r="AF30">
        <v>0</v>
      </c>
    </row>
    <row r="31" spans="2:32">
      <c r="B31" t="s">
        <v>110</v>
      </c>
      <c r="C31">
        <v>40563</v>
      </c>
      <c r="D31">
        <v>5296</v>
      </c>
      <c r="E31">
        <v>30786</v>
      </c>
      <c r="F31">
        <v>1578</v>
      </c>
      <c r="G31">
        <v>2191</v>
      </c>
      <c r="H31">
        <v>20279</v>
      </c>
      <c r="I31">
        <v>0</v>
      </c>
      <c r="J31">
        <v>4599</v>
      </c>
      <c r="K31">
        <v>6818</v>
      </c>
      <c r="L31">
        <v>6753</v>
      </c>
      <c r="M31">
        <v>1834</v>
      </c>
      <c r="N31">
        <v>-4398</v>
      </c>
      <c r="O31">
        <v>116299</v>
      </c>
      <c r="P31">
        <v>-829</v>
      </c>
      <c r="Q31">
        <v>115470</v>
      </c>
      <c r="R31">
        <v>475</v>
      </c>
      <c r="S31">
        <v>0</v>
      </c>
      <c r="T31">
        <v>53</v>
      </c>
      <c r="U31">
        <v>0</v>
      </c>
      <c r="V31">
        <v>0</v>
      </c>
      <c r="W31">
        <v>0</v>
      </c>
      <c r="X31">
        <v>0</v>
      </c>
      <c r="Y31">
        <v>0</v>
      </c>
      <c r="Z31">
        <v>99</v>
      </c>
      <c r="AA31">
        <v>120</v>
      </c>
      <c r="AB31">
        <v>0</v>
      </c>
      <c r="AC31">
        <v>106</v>
      </c>
      <c r="AD31">
        <v>853</v>
      </c>
      <c r="AE31">
        <v>2762</v>
      </c>
      <c r="AF31">
        <v>3615</v>
      </c>
    </row>
    <row r="32" spans="2:32">
      <c r="B32" t="s">
        <v>111</v>
      </c>
      <c r="C32">
        <v>98270</v>
      </c>
      <c r="D32">
        <v>10966</v>
      </c>
      <c r="E32">
        <v>69880</v>
      </c>
      <c r="F32">
        <v>6981</v>
      </c>
      <c r="G32">
        <v>5541</v>
      </c>
      <c r="H32">
        <v>10926</v>
      </c>
      <c r="I32">
        <v>0</v>
      </c>
      <c r="J32">
        <v>14065</v>
      </c>
      <c r="K32">
        <v>2861</v>
      </c>
      <c r="L32">
        <v>9535</v>
      </c>
      <c r="M32">
        <v>2575</v>
      </c>
      <c r="N32">
        <v>132</v>
      </c>
      <c r="O32">
        <v>231732</v>
      </c>
      <c r="P32">
        <v>-2847</v>
      </c>
      <c r="Q32">
        <v>228885</v>
      </c>
      <c r="R32">
        <v>127</v>
      </c>
      <c r="S32">
        <v>80</v>
      </c>
      <c r="T32">
        <v>25</v>
      </c>
      <c r="U32">
        <v>0</v>
      </c>
      <c r="V32">
        <v>0</v>
      </c>
      <c r="W32">
        <v>3</v>
      </c>
      <c r="X32">
        <v>0</v>
      </c>
      <c r="Y32">
        <v>5</v>
      </c>
      <c r="Z32">
        <v>23</v>
      </c>
      <c r="AA32">
        <v>320</v>
      </c>
      <c r="AB32">
        <v>1</v>
      </c>
      <c r="AC32">
        <v>0</v>
      </c>
      <c r="AD32">
        <v>584</v>
      </c>
      <c r="AE32">
        <v>8071</v>
      </c>
      <c r="AF32">
        <v>8655</v>
      </c>
    </row>
    <row r="33" spans="2:32">
      <c r="B33" t="s">
        <v>112</v>
      </c>
      <c r="C33">
        <v>271755</v>
      </c>
      <c r="D33">
        <v>33282</v>
      </c>
      <c r="E33">
        <v>146294</v>
      </c>
      <c r="F33">
        <v>21553</v>
      </c>
      <c r="G33">
        <v>12214</v>
      </c>
      <c r="H33">
        <v>36820</v>
      </c>
      <c r="I33">
        <v>0</v>
      </c>
      <c r="J33">
        <v>35173</v>
      </c>
      <c r="K33">
        <v>15963</v>
      </c>
      <c r="L33">
        <v>20513</v>
      </c>
      <c r="M33">
        <v>17333</v>
      </c>
      <c r="N33">
        <v>0</v>
      </c>
      <c r="O33">
        <v>610900</v>
      </c>
      <c r="P33">
        <v>-9559</v>
      </c>
      <c r="Q33">
        <v>601341</v>
      </c>
      <c r="R33">
        <v>83</v>
      </c>
      <c r="S33">
        <v>424</v>
      </c>
      <c r="T33">
        <v>21</v>
      </c>
      <c r="U33">
        <v>0</v>
      </c>
      <c r="V33">
        <v>0</v>
      </c>
      <c r="W33">
        <v>0</v>
      </c>
      <c r="X33">
        <v>0</v>
      </c>
      <c r="Y33">
        <v>193</v>
      </c>
      <c r="Z33">
        <v>0</v>
      </c>
      <c r="AA33">
        <v>5926</v>
      </c>
      <c r="AB33">
        <v>0</v>
      </c>
      <c r="AC33">
        <v>0</v>
      </c>
      <c r="AD33">
        <v>6647</v>
      </c>
      <c r="AE33">
        <v>22575</v>
      </c>
      <c r="AF33">
        <v>29222</v>
      </c>
    </row>
    <row r="34" spans="2:32">
      <c r="B34" t="s">
        <v>113</v>
      </c>
      <c r="C34">
        <v>86641</v>
      </c>
      <c r="D34">
        <v>8927</v>
      </c>
      <c r="E34">
        <v>44544</v>
      </c>
      <c r="F34">
        <v>7583</v>
      </c>
      <c r="G34">
        <v>3879</v>
      </c>
      <c r="H34">
        <v>9747</v>
      </c>
      <c r="I34">
        <v>0</v>
      </c>
      <c r="J34">
        <v>12064</v>
      </c>
      <c r="K34">
        <v>2894</v>
      </c>
      <c r="L34">
        <v>7545</v>
      </c>
      <c r="M34">
        <v>7162</v>
      </c>
      <c r="N34">
        <v>0</v>
      </c>
      <c r="O34">
        <v>190986</v>
      </c>
      <c r="P34">
        <v>-2229</v>
      </c>
      <c r="Q34">
        <v>188757</v>
      </c>
      <c r="R34">
        <v>386</v>
      </c>
      <c r="S34">
        <v>107</v>
      </c>
      <c r="T34">
        <v>164</v>
      </c>
      <c r="U34">
        <v>0</v>
      </c>
      <c r="V34">
        <v>0</v>
      </c>
      <c r="W34">
        <v>0</v>
      </c>
      <c r="X34">
        <v>0</v>
      </c>
      <c r="Y34">
        <v>367</v>
      </c>
      <c r="Z34">
        <v>0</v>
      </c>
      <c r="AA34">
        <v>1173</v>
      </c>
      <c r="AB34">
        <v>0</v>
      </c>
      <c r="AC34">
        <v>0</v>
      </c>
      <c r="AD34">
        <v>2197</v>
      </c>
      <c r="AE34">
        <v>5281</v>
      </c>
      <c r="AF34">
        <v>7478</v>
      </c>
    </row>
    <row r="35" spans="2:32">
      <c r="B35" t="s">
        <v>114</v>
      </c>
      <c r="C35">
        <v>91807</v>
      </c>
      <c r="D35">
        <v>12723</v>
      </c>
      <c r="E35">
        <v>58064</v>
      </c>
      <c r="F35">
        <v>8680</v>
      </c>
      <c r="G35">
        <v>7522</v>
      </c>
      <c r="H35">
        <v>6507</v>
      </c>
      <c r="I35">
        <v>0</v>
      </c>
      <c r="J35">
        <v>11247</v>
      </c>
      <c r="K35">
        <v>4157</v>
      </c>
      <c r="L35">
        <v>3756</v>
      </c>
      <c r="M35">
        <v>8024</v>
      </c>
      <c r="N35">
        <v>0</v>
      </c>
      <c r="O35">
        <v>212487</v>
      </c>
      <c r="P35">
        <v>-12496</v>
      </c>
      <c r="Q35">
        <v>199991</v>
      </c>
      <c r="R35">
        <v>149</v>
      </c>
      <c r="S35">
        <v>418</v>
      </c>
      <c r="T35">
        <v>0</v>
      </c>
      <c r="U35">
        <v>0</v>
      </c>
      <c r="V35">
        <v>0</v>
      </c>
      <c r="W35">
        <v>0</v>
      </c>
      <c r="X35">
        <v>0</v>
      </c>
      <c r="Y35">
        <v>0</v>
      </c>
      <c r="Z35">
        <v>110</v>
      </c>
      <c r="AA35">
        <v>227</v>
      </c>
      <c r="AB35">
        <v>46</v>
      </c>
      <c r="AC35">
        <v>0</v>
      </c>
      <c r="AD35">
        <v>950</v>
      </c>
      <c r="AE35">
        <v>409</v>
      </c>
      <c r="AF35">
        <v>1359</v>
      </c>
    </row>
    <row r="36" spans="2:32">
      <c r="B36" t="s">
        <v>115</v>
      </c>
      <c r="C36">
        <v>160724</v>
      </c>
      <c r="D36">
        <v>17958</v>
      </c>
      <c r="E36">
        <v>75064</v>
      </c>
      <c r="F36">
        <v>13618</v>
      </c>
      <c r="G36">
        <v>6143</v>
      </c>
      <c r="H36">
        <v>16715</v>
      </c>
      <c r="I36">
        <v>0</v>
      </c>
      <c r="J36">
        <v>20518</v>
      </c>
      <c r="K36">
        <v>7520</v>
      </c>
      <c r="L36">
        <v>6719</v>
      </c>
      <c r="M36">
        <v>11307</v>
      </c>
      <c r="N36">
        <v>0</v>
      </c>
      <c r="O36">
        <v>336286</v>
      </c>
      <c r="P36">
        <v>-7640</v>
      </c>
      <c r="Q36">
        <v>328646</v>
      </c>
      <c r="R36">
        <v>3224</v>
      </c>
      <c r="S36">
        <v>674</v>
      </c>
      <c r="T36">
        <v>536</v>
      </c>
      <c r="U36">
        <v>0</v>
      </c>
      <c r="V36">
        <v>0</v>
      </c>
      <c r="W36">
        <v>379</v>
      </c>
      <c r="X36">
        <v>0</v>
      </c>
      <c r="Y36">
        <v>1401</v>
      </c>
      <c r="Z36">
        <v>32</v>
      </c>
      <c r="AA36">
        <v>99</v>
      </c>
      <c r="AB36">
        <v>8</v>
      </c>
      <c r="AC36">
        <v>0</v>
      </c>
      <c r="AD36">
        <v>6353</v>
      </c>
      <c r="AE36">
        <v>7226</v>
      </c>
      <c r="AF36">
        <v>13579</v>
      </c>
    </row>
    <row r="37" spans="2:32">
      <c r="B37" t="s">
        <v>194</v>
      </c>
      <c r="G37">
        <v>1551</v>
      </c>
      <c r="L37">
        <v>0</v>
      </c>
      <c r="O37">
        <v>1551</v>
      </c>
      <c r="Q37">
        <v>1551</v>
      </c>
      <c r="V37">
        <v>0</v>
      </c>
      <c r="AA37">
        <v>0</v>
      </c>
      <c r="AD37">
        <v>0</v>
      </c>
      <c r="AF37">
        <v>0</v>
      </c>
    </row>
    <row r="38" spans="2:32">
      <c r="B38" t="s">
        <v>195</v>
      </c>
      <c r="G38">
        <v>-4809</v>
      </c>
      <c r="L38">
        <v>153</v>
      </c>
      <c r="O38">
        <v>-4656</v>
      </c>
      <c r="Q38">
        <v>-4656</v>
      </c>
      <c r="V38">
        <v>0</v>
      </c>
      <c r="AA38">
        <v>0</v>
      </c>
      <c r="AD38">
        <v>0</v>
      </c>
      <c r="AF38">
        <v>0</v>
      </c>
    </row>
    <row r="39" spans="2:32">
      <c r="B39" t="s">
        <v>196</v>
      </c>
      <c r="G39">
        <v>-690</v>
      </c>
      <c r="L39">
        <v>911</v>
      </c>
      <c r="O39">
        <v>221</v>
      </c>
      <c r="Q39">
        <v>221</v>
      </c>
      <c r="V39">
        <v>474</v>
      </c>
      <c r="AA39">
        <v>0</v>
      </c>
      <c r="AD39">
        <v>474</v>
      </c>
      <c r="AF39">
        <v>474</v>
      </c>
    </row>
    <row r="40" spans="2:32">
      <c r="B40" t="s">
        <v>197</v>
      </c>
      <c r="G40">
        <v>204</v>
      </c>
      <c r="L40">
        <v>68</v>
      </c>
      <c r="O40">
        <v>272</v>
      </c>
      <c r="Q40">
        <v>272</v>
      </c>
      <c r="V40">
        <v>53</v>
      </c>
      <c r="AA40">
        <v>0</v>
      </c>
      <c r="AD40">
        <v>53</v>
      </c>
      <c r="AF40">
        <v>53</v>
      </c>
    </row>
    <row r="41" spans="2:32">
      <c r="B41" t="s">
        <v>198</v>
      </c>
      <c r="G41">
        <v>37238</v>
      </c>
      <c r="L41">
        <v>1303</v>
      </c>
      <c r="O41">
        <v>38541</v>
      </c>
      <c r="Q41">
        <v>38541</v>
      </c>
      <c r="V41">
        <v>3190</v>
      </c>
      <c r="AA41">
        <v>0</v>
      </c>
      <c r="AD41">
        <v>3190</v>
      </c>
      <c r="AF41">
        <v>3190</v>
      </c>
    </row>
    <row r="42" spans="2:32">
      <c r="B42" t="s">
        <v>199</v>
      </c>
      <c r="G42">
        <v>-117</v>
      </c>
      <c r="L42">
        <v>112</v>
      </c>
      <c r="O42">
        <v>-5</v>
      </c>
      <c r="Q42">
        <v>-5</v>
      </c>
      <c r="V42">
        <v>254</v>
      </c>
      <c r="AA42">
        <v>0</v>
      </c>
      <c r="AD42">
        <v>254</v>
      </c>
      <c r="AF42">
        <v>254</v>
      </c>
    </row>
    <row r="43" spans="2:32">
      <c r="B43" t="s">
        <v>200</v>
      </c>
      <c r="F43">
        <v>918</v>
      </c>
      <c r="L43">
        <v>226</v>
      </c>
      <c r="O43">
        <v>1144</v>
      </c>
      <c r="Q43">
        <v>1144</v>
      </c>
      <c r="U43">
        <v>0</v>
      </c>
      <c r="AA43">
        <v>0</v>
      </c>
      <c r="AD43">
        <v>0</v>
      </c>
      <c r="AF43">
        <v>0</v>
      </c>
    </row>
    <row r="44" spans="2:32">
      <c r="B44" t="s">
        <v>201</v>
      </c>
      <c r="F44">
        <v>7396</v>
      </c>
      <c r="L44">
        <v>0</v>
      </c>
      <c r="O44">
        <v>7396</v>
      </c>
      <c r="Q44">
        <v>7396</v>
      </c>
      <c r="U44">
        <v>476</v>
      </c>
      <c r="AA44">
        <v>0</v>
      </c>
      <c r="AD44">
        <v>476</v>
      </c>
      <c r="AF44">
        <v>476</v>
      </c>
    </row>
    <row r="45" spans="2:32">
      <c r="B45" t="s">
        <v>202</v>
      </c>
      <c r="F45">
        <v>55685</v>
      </c>
      <c r="L45">
        <v>-55450</v>
      </c>
      <c r="O45">
        <v>235</v>
      </c>
      <c r="Q45">
        <v>235</v>
      </c>
      <c r="U45">
        <v>1587</v>
      </c>
      <c r="AA45">
        <v>0</v>
      </c>
      <c r="AD45">
        <v>1587</v>
      </c>
      <c r="AF45">
        <v>1587</v>
      </c>
    </row>
    <row r="46" spans="2:32">
      <c r="B46" t="s">
        <v>203</v>
      </c>
      <c r="F46">
        <v>17206</v>
      </c>
      <c r="L46">
        <v>536</v>
      </c>
      <c r="O46">
        <v>17742</v>
      </c>
      <c r="Q46">
        <v>17742</v>
      </c>
      <c r="U46">
        <v>1668</v>
      </c>
      <c r="AA46">
        <v>0</v>
      </c>
      <c r="AD46">
        <v>1668</v>
      </c>
      <c r="AF46">
        <v>1668</v>
      </c>
    </row>
    <row r="47" spans="2:32">
      <c r="B47" t="s">
        <v>204</v>
      </c>
      <c r="F47">
        <v>36094</v>
      </c>
      <c r="L47">
        <v>1315</v>
      </c>
      <c r="O47">
        <v>37409</v>
      </c>
      <c r="Q47">
        <v>37409</v>
      </c>
      <c r="U47">
        <v>2634</v>
      </c>
      <c r="AA47">
        <v>0</v>
      </c>
      <c r="AD47">
        <v>2634</v>
      </c>
      <c r="AF47">
        <v>2634</v>
      </c>
    </row>
    <row r="48" spans="2:32">
      <c r="B48" t="s">
        <v>205</v>
      </c>
      <c r="F48">
        <v>-1129</v>
      </c>
      <c r="L48">
        <v>1129</v>
      </c>
      <c r="O48">
        <v>0</v>
      </c>
      <c r="Q48">
        <v>0</v>
      </c>
      <c r="U48">
        <v>0</v>
      </c>
      <c r="AA48">
        <v>0</v>
      </c>
      <c r="AD48">
        <v>0</v>
      </c>
      <c r="AF48">
        <v>0</v>
      </c>
    </row>
    <row r="49" spans="2:32">
      <c r="B49" t="s">
        <v>116</v>
      </c>
      <c r="L49">
        <v>-5</v>
      </c>
      <c r="O49">
        <v>-5</v>
      </c>
      <c r="Q49">
        <v>-5</v>
      </c>
      <c r="AA49">
        <v>0</v>
      </c>
      <c r="AD49">
        <v>0</v>
      </c>
      <c r="AF49">
        <v>0</v>
      </c>
    </row>
    <row r="50" spans="2:32">
      <c r="B50" t="s">
        <v>117</v>
      </c>
      <c r="L50">
        <v>-198</v>
      </c>
      <c r="O50">
        <v>-198</v>
      </c>
      <c r="Q50">
        <v>-198</v>
      </c>
      <c r="AA50">
        <v>0</v>
      </c>
      <c r="AD50">
        <v>0</v>
      </c>
      <c r="AF50">
        <v>0</v>
      </c>
    </row>
    <row r="51" spans="2:32">
      <c r="B51" t="s">
        <v>118</v>
      </c>
      <c r="L51">
        <v>146</v>
      </c>
      <c r="O51">
        <v>146</v>
      </c>
      <c r="Q51">
        <v>146</v>
      </c>
      <c r="AA51">
        <v>0</v>
      </c>
      <c r="AD51">
        <v>0</v>
      </c>
      <c r="AF51">
        <v>0</v>
      </c>
    </row>
    <row r="52" spans="2:32">
      <c r="B52" t="s">
        <v>119</v>
      </c>
      <c r="L52">
        <v>4</v>
      </c>
      <c r="O52">
        <v>4</v>
      </c>
      <c r="Q52">
        <v>4</v>
      </c>
      <c r="AA52">
        <v>0</v>
      </c>
      <c r="AD52">
        <v>0</v>
      </c>
      <c r="AF52">
        <v>0</v>
      </c>
    </row>
    <row r="53" spans="2:32">
      <c r="B53" t="s">
        <v>120</v>
      </c>
      <c r="L53">
        <v>-1</v>
      </c>
      <c r="O53">
        <v>-1</v>
      </c>
      <c r="Q53">
        <v>-1</v>
      </c>
      <c r="AA53">
        <v>0</v>
      </c>
      <c r="AD53">
        <v>0</v>
      </c>
      <c r="AF53">
        <v>0</v>
      </c>
    </row>
    <row r="54" spans="2:32">
      <c r="B54" t="s">
        <v>121</v>
      </c>
      <c r="L54">
        <v>0</v>
      </c>
      <c r="O54">
        <v>0</v>
      </c>
      <c r="Q54">
        <v>0</v>
      </c>
      <c r="AA54">
        <v>0</v>
      </c>
      <c r="AD54">
        <v>0</v>
      </c>
      <c r="AF54">
        <v>0</v>
      </c>
    </row>
    <row r="55" spans="2:32">
      <c r="B55" t="s">
        <v>122</v>
      </c>
      <c r="L55">
        <v>4</v>
      </c>
      <c r="O55">
        <v>4</v>
      </c>
      <c r="Q55">
        <v>4</v>
      </c>
      <c r="AA55">
        <v>159</v>
      </c>
      <c r="AD55">
        <v>159</v>
      </c>
      <c r="AF55">
        <v>159</v>
      </c>
    </row>
    <row r="56" spans="2:32">
      <c r="B56" t="s">
        <v>123</v>
      </c>
      <c r="L56">
        <v>0</v>
      </c>
      <c r="O56">
        <v>0</v>
      </c>
      <c r="Q56">
        <v>0</v>
      </c>
      <c r="AA56">
        <v>0</v>
      </c>
      <c r="AD56">
        <v>0</v>
      </c>
      <c r="AF56">
        <v>0</v>
      </c>
    </row>
    <row r="57" spans="2:32">
      <c r="B57" t="s">
        <v>124</v>
      </c>
      <c r="L57">
        <v>-139</v>
      </c>
      <c r="O57">
        <v>-139</v>
      </c>
      <c r="Q57">
        <v>-139</v>
      </c>
      <c r="AA57">
        <v>0</v>
      </c>
      <c r="AD57">
        <v>0</v>
      </c>
      <c r="AF57">
        <v>0</v>
      </c>
    </row>
    <row r="58" spans="2:32">
      <c r="B58" t="s">
        <v>125</v>
      </c>
      <c r="L58">
        <v>3</v>
      </c>
      <c r="O58">
        <v>3</v>
      </c>
      <c r="Q58">
        <v>3</v>
      </c>
      <c r="AA58">
        <v>0</v>
      </c>
      <c r="AD58">
        <v>0</v>
      </c>
      <c r="AF58">
        <v>0</v>
      </c>
    </row>
    <row r="59" spans="2:32">
      <c r="B59" t="s">
        <v>161</v>
      </c>
      <c r="I59">
        <v>-203</v>
      </c>
      <c r="L59">
        <v>0</v>
      </c>
      <c r="O59">
        <v>-203</v>
      </c>
      <c r="Q59">
        <v>-203</v>
      </c>
      <c r="X59">
        <v>0</v>
      </c>
      <c r="AA59">
        <v>0</v>
      </c>
      <c r="AD59">
        <v>0</v>
      </c>
      <c r="AF59">
        <v>0</v>
      </c>
    </row>
    <row r="60" spans="2:32">
      <c r="B60" t="s">
        <v>126</v>
      </c>
      <c r="I60">
        <v>-11255</v>
      </c>
      <c r="L60">
        <v>0</v>
      </c>
      <c r="O60">
        <v>-11255</v>
      </c>
      <c r="Q60">
        <v>-11255</v>
      </c>
      <c r="X60">
        <v>0</v>
      </c>
      <c r="AA60">
        <v>0</v>
      </c>
      <c r="AD60">
        <v>0</v>
      </c>
      <c r="AF60">
        <v>0</v>
      </c>
    </row>
    <row r="61" spans="2:32">
      <c r="B61" t="s">
        <v>127</v>
      </c>
      <c r="H61">
        <v>0</v>
      </c>
      <c r="L61">
        <v>0</v>
      </c>
      <c r="O61">
        <v>0</v>
      </c>
      <c r="Q61">
        <v>0</v>
      </c>
      <c r="W61">
        <v>0</v>
      </c>
      <c r="AA61">
        <v>0</v>
      </c>
      <c r="AD61">
        <v>0</v>
      </c>
      <c r="AF61">
        <v>0</v>
      </c>
    </row>
    <row r="62" spans="2:32">
      <c r="B62" t="s">
        <v>128</v>
      </c>
      <c r="H62">
        <v>0</v>
      </c>
      <c r="L62">
        <v>0</v>
      </c>
      <c r="O62">
        <v>0</v>
      </c>
      <c r="Q62">
        <v>0</v>
      </c>
      <c r="W62">
        <v>0</v>
      </c>
      <c r="AA62">
        <v>0</v>
      </c>
      <c r="AD62">
        <v>0</v>
      </c>
      <c r="AF62">
        <v>0</v>
      </c>
    </row>
    <row r="63" spans="2:32">
      <c r="B63" t="s">
        <v>129</v>
      </c>
      <c r="H63">
        <v>227</v>
      </c>
      <c r="L63">
        <v>25</v>
      </c>
      <c r="O63">
        <v>252</v>
      </c>
      <c r="Q63">
        <v>252</v>
      </c>
      <c r="W63">
        <v>0</v>
      </c>
      <c r="AA63">
        <v>0</v>
      </c>
      <c r="AD63">
        <v>0</v>
      </c>
      <c r="AF63">
        <v>0</v>
      </c>
    </row>
    <row r="64" spans="2:32">
      <c r="B64" t="s">
        <v>130</v>
      </c>
      <c r="H64">
        <v>0</v>
      </c>
      <c r="L64">
        <v>0</v>
      </c>
      <c r="O64">
        <v>0</v>
      </c>
      <c r="Q64">
        <v>0</v>
      </c>
      <c r="W64">
        <v>0</v>
      </c>
      <c r="AA64">
        <v>0</v>
      </c>
      <c r="AD64">
        <v>0</v>
      </c>
      <c r="AF64">
        <v>0</v>
      </c>
    </row>
    <row r="65" spans="2:32">
      <c r="B65" t="s">
        <v>131</v>
      </c>
      <c r="H65">
        <v>-9338</v>
      </c>
      <c r="L65">
        <v>0</v>
      </c>
      <c r="O65">
        <v>-9338</v>
      </c>
      <c r="Q65">
        <v>-9338</v>
      </c>
      <c r="W65">
        <v>12704</v>
      </c>
      <c r="AA65">
        <v>0</v>
      </c>
      <c r="AD65">
        <v>12704</v>
      </c>
      <c r="AF65">
        <v>12704</v>
      </c>
    </row>
    <row r="66" spans="2:32">
      <c r="B66" t="s">
        <v>132</v>
      </c>
      <c r="H66">
        <v>-34</v>
      </c>
      <c r="L66">
        <v>34</v>
      </c>
      <c r="O66">
        <v>0</v>
      </c>
      <c r="Q66">
        <v>0</v>
      </c>
      <c r="W66">
        <v>0</v>
      </c>
      <c r="AA66">
        <v>0</v>
      </c>
      <c r="AD66">
        <v>0</v>
      </c>
      <c r="AF66">
        <v>0</v>
      </c>
    </row>
    <row r="67" spans="2:32">
      <c r="B67" t="s">
        <v>133</v>
      </c>
      <c r="H67">
        <v>-10</v>
      </c>
      <c r="L67">
        <v>10</v>
      </c>
      <c r="O67">
        <v>0</v>
      </c>
      <c r="Q67">
        <v>0</v>
      </c>
      <c r="W67">
        <v>0</v>
      </c>
      <c r="AA67">
        <v>0</v>
      </c>
      <c r="AD67">
        <v>0</v>
      </c>
      <c r="AF67">
        <v>0</v>
      </c>
    </row>
    <row r="84" spans="2:32">
      <c r="B84" t="s">
        <v>189</v>
      </c>
      <c r="C84" t="s">
        <v>163</v>
      </c>
      <c r="D84" t="s">
        <v>164</v>
      </c>
      <c r="E84" t="s">
        <v>165</v>
      </c>
      <c r="F84" t="s">
        <v>166</v>
      </c>
      <c r="G84" t="s">
        <v>167</v>
      </c>
      <c r="H84" t="s">
        <v>168</v>
      </c>
      <c r="I84" t="s">
        <v>169</v>
      </c>
      <c r="J84" t="s">
        <v>170</v>
      </c>
      <c r="K84" t="s">
        <v>171</v>
      </c>
      <c r="L84" t="s">
        <v>172</v>
      </c>
      <c r="M84" t="s">
        <v>173</v>
      </c>
      <c r="N84" t="s">
        <v>174</v>
      </c>
      <c r="O84" t="s">
        <v>175</v>
      </c>
      <c r="P84" t="s">
        <v>190</v>
      </c>
      <c r="Q84" t="s">
        <v>191</v>
      </c>
      <c r="R84" t="s">
        <v>176</v>
      </c>
      <c r="S84" t="s">
        <v>177</v>
      </c>
      <c r="T84" t="s">
        <v>178</v>
      </c>
      <c r="U84" t="s">
        <v>179</v>
      </c>
      <c r="V84" t="s">
        <v>180</v>
      </c>
      <c r="W84" t="s">
        <v>181</v>
      </c>
      <c r="X84" t="s">
        <v>182</v>
      </c>
      <c r="Y84" t="s">
        <v>183</v>
      </c>
      <c r="Z84" t="s">
        <v>184</v>
      </c>
      <c r="AA84" t="s">
        <v>185</v>
      </c>
      <c r="AB84" t="s">
        <v>186</v>
      </c>
      <c r="AC84" t="s">
        <v>187</v>
      </c>
      <c r="AD84" t="s">
        <v>188</v>
      </c>
      <c r="AE84" t="s">
        <v>192</v>
      </c>
      <c r="AF84" t="s">
        <v>193</v>
      </c>
    </row>
    <row r="85" spans="2:32">
      <c r="B85" t="s">
        <v>83</v>
      </c>
      <c r="C85">
        <v>4586249</v>
      </c>
      <c r="D85">
        <v>613675</v>
      </c>
      <c r="E85">
        <v>2961617</v>
      </c>
      <c r="F85">
        <v>523647</v>
      </c>
      <c r="G85">
        <v>294936</v>
      </c>
      <c r="H85">
        <v>487278</v>
      </c>
      <c r="I85">
        <v>-11458</v>
      </c>
      <c r="J85">
        <v>655562</v>
      </c>
      <c r="K85">
        <v>282550</v>
      </c>
      <c r="L85">
        <v>362642</v>
      </c>
      <c r="M85">
        <v>306739</v>
      </c>
      <c r="N85">
        <v>-3558</v>
      </c>
      <c r="O85">
        <v>11059879</v>
      </c>
      <c r="P85">
        <v>-234478</v>
      </c>
      <c r="Q85">
        <v>10825401</v>
      </c>
      <c r="R85">
        <v>14798</v>
      </c>
      <c r="S85">
        <v>4321</v>
      </c>
      <c r="T85">
        <v>2414</v>
      </c>
      <c r="U85">
        <v>7027</v>
      </c>
      <c r="V85">
        <v>4422</v>
      </c>
      <c r="W85">
        <v>18800</v>
      </c>
      <c r="X85">
        <v>0</v>
      </c>
      <c r="Y85">
        <v>11147</v>
      </c>
      <c r="Z85">
        <v>4011</v>
      </c>
      <c r="AA85">
        <v>26259</v>
      </c>
      <c r="AB85">
        <v>530</v>
      </c>
      <c r="AC85">
        <v>422</v>
      </c>
      <c r="AD85">
        <v>94151</v>
      </c>
      <c r="AE85">
        <v>190810</v>
      </c>
      <c r="AF85">
        <v>284961</v>
      </c>
    </row>
    <row r="86" spans="2:32">
      <c r="B86" t="s">
        <v>84</v>
      </c>
      <c r="C86">
        <v>151827</v>
      </c>
      <c r="D86">
        <v>25850</v>
      </c>
      <c r="E86">
        <v>128885</v>
      </c>
      <c r="F86">
        <v>17049</v>
      </c>
      <c r="G86">
        <v>11209</v>
      </c>
      <c r="H86">
        <v>9868</v>
      </c>
      <c r="I86">
        <v>0</v>
      </c>
      <c r="J86">
        <v>22282</v>
      </c>
      <c r="K86">
        <v>7719</v>
      </c>
      <c r="L86">
        <v>13856</v>
      </c>
      <c r="M86">
        <v>2455</v>
      </c>
      <c r="N86">
        <v>0</v>
      </c>
      <c r="O86">
        <v>391000</v>
      </c>
      <c r="P86">
        <v>-14487</v>
      </c>
      <c r="Q86">
        <v>376513</v>
      </c>
      <c r="R86">
        <v>334</v>
      </c>
      <c r="S86">
        <v>187</v>
      </c>
      <c r="T86">
        <v>19</v>
      </c>
      <c r="U86">
        <v>0</v>
      </c>
      <c r="V86">
        <v>0</v>
      </c>
      <c r="W86">
        <v>132</v>
      </c>
      <c r="X86">
        <v>0</v>
      </c>
      <c r="Y86">
        <v>142</v>
      </c>
      <c r="Z86">
        <v>5</v>
      </c>
      <c r="AA86">
        <v>28</v>
      </c>
      <c r="AB86">
        <v>3</v>
      </c>
      <c r="AC86">
        <v>0</v>
      </c>
      <c r="AD86">
        <v>850</v>
      </c>
      <c r="AE86">
        <v>21504</v>
      </c>
      <c r="AF86">
        <v>22354</v>
      </c>
    </row>
    <row r="87" spans="2:32">
      <c r="B87" t="s">
        <v>85</v>
      </c>
      <c r="C87">
        <v>231183</v>
      </c>
      <c r="D87">
        <v>22201</v>
      </c>
      <c r="E87">
        <v>117688</v>
      </c>
      <c r="F87">
        <v>13132</v>
      </c>
      <c r="G87">
        <v>7567</v>
      </c>
      <c r="H87">
        <v>29948</v>
      </c>
      <c r="I87">
        <v>0</v>
      </c>
      <c r="J87">
        <v>27673</v>
      </c>
      <c r="K87">
        <v>6847</v>
      </c>
      <c r="L87">
        <v>10422</v>
      </c>
      <c r="M87">
        <v>5853</v>
      </c>
      <c r="N87">
        <v>478</v>
      </c>
      <c r="O87">
        <v>472992</v>
      </c>
      <c r="P87">
        <v>-5957</v>
      </c>
      <c r="Q87">
        <v>467035</v>
      </c>
      <c r="R87">
        <v>2222</v>
      </c>
      <c r="S87">
        <v>726</v>
      </c>
      <c r="T87">
        <v>484</v>
      </c>
      <c r="U87">
        <v>0</v>
      </c>
      <c r="V87">
        <v>0</v>
      </c>
      <c r="W87">
        <v>1864</v>
      </c>
      <c r="X87">
        <v>0</v>
      </c>
      <c r="Y87">
        <v>357</v>
      </c>
      <c r="Z87">
        <v>0</v>
      </c>
      <c r="AA87">
        <v>819</v>
      </c>
      <c r="AB87">
        <v>0</v>
      </c>
      <c r="AC87">
        <v>0</v>
      </c>
      <c r="AD87">
        <v>6472</v>
      </c>
      <c r="AE87">
        <v>11872</v>
      </c>
      <c r="AF87">
        <v>18344</v>
      </c>
    </row>
    <row r="88" spans="2:32">
      <c r="B88" t="s">
        <v>86</v>
      </c>
      <c r="C88">
        <v>96955</v>
      </c>
      <c r="D88">
        <v>10233</v>
      </c>
      <c r="E88">
        <v>56642</v>
      </c>
      <c r="F88">
        <v>7040</v>
      </c>
      <c r="G88">
        <v>4365</v>
      </c>
      <c r="H88">
        <v>14746</v>
      </c>
      <c r="I88">
        <v>0</v>
      </c>
      <c r="J88">
        <v>13903</v>
      </c>
      <c r="K88">
        <v>3047</v>
      </c>
      <c r="L88">
        <v>14619</v>
      </c>
      <c r="M88">
        <v>7530</v>
      </c>
      <c r="N88">
        <v>36</v>
      </c>
      <c r="O88">
        <v>229116</v>
      </c>
      <c r="P88">
        <v>-2286</v>
      </c>
      <c r="Q88">
        <v>226830</v>
      </c>
      <c r="R88">
        <v>271</v>
      </c>
      <c r="S88">
        <v>49</v>
      </c>
      <c r="T88">
        <v>118</v>
      </c>
      <c r="U88">
        <v>0</v>
      </c>
      <c r="V88">
        <v>0</v>
      </c>
      <c r="W88">
        <v>260</v>
      </c>
      <c r="X88">
        <v>0</v>
      </c>
      <c r="Y88">
        <v>987</v>
      </c>
      <c r="Z88">
        <v>0</v>
      </c>
      <c r="AA88">
        <v>5971</v>
      </c>
      <c r="AB88">
        <v>0</v>
      </c>
      <c r="AC88">
        <v>0</v>
      </c>
      <c r="AD88">
        <v>7656</v>
      </c>
      <c r="AE88">
        <v>6341</v>
      </c>
      <c r="AF88">
        <v>13997</v>
      </c>
    </row>
    <row r="89" spans="2:32">
      <c r="B89" t="s">
        <v>87</v>
      </c>
      <c r="C89">
        <v>89368</v>
      </c>
      <c r="D89">
        <v>8874</v>
      </c>
      <c r="E89">
        <v>55523</v>
      </c>
      <c r="F89">
        <v>7308</v>
      </c>
      <c r="G89">
        <v>4548</v>
      </c>
      <c r="H89">
        <v>14836</v>
      </c>
      <c r="I89">
        <v>0</v>
      </c>
      <c r="J89">
        <v>16119</v>
      </c>
      <c r="K89">
        <v>4298</v>
      </c>
      <c r="L89">
        <v>9277</v>
      </c>
      <c r="M89">
        <v>3122</v>
      </c>
      <c r="N89">
        <v>19</v>
      </c>
      <c r="O89">
        <v>213292</v>
      </c>
      <c r="P89">
        <v>0</v>
      </c>
      <c r="Q89">
        <v>213292</v>
      </c>
      <c r="R89">
        <v>921</v>
      </c>
      <c r="S89">
        <v>0</v>
      </c>
      <c r="T89">
        <v>0</v>
      </c>
      <c r="U89">
        <v>0</v>
      </c>
      <c r="V89">
        <v>0</v>
      </c>
      <c r="W89">
        <v>0</v>
      </c>
      <c r="X89">
        <v>0</v>
      </c>
      <c r="Y89">
        <v>598</v>
      </c>
      <c r="Z89">
        <v>131</v>
      </c>
      <c r="AA89">
        <v>0</v>
      </c>
      <c r="AB89">
        <v>0</v>
      </c>
      <c r="AC89">
        <v>0</v>
      </c>
      <c r="AD89">
        <v>1650</v>
      </c>
      <c r="AE89">
        <v>0</v>
      </c>
      <c r="AF89">
        <v>1650</v>
      </c>
    </row>
    <row r="90" spans="2:32">
      <c r="B90" t="s">
        <v>88</v>
      </c>
      <c r="C90">
        <v>45127</v>
      </c>
      <c r="D90">
        <v>6287</v>
      </c>
      <c r="E90">
        <v>27858</v>
      </c>
      <c r="F90">
        <v>3687</v>
      </c>
      <c r="G90">
        <v>2309</v>
      </c>
      <c r="H90">
        <v>3835</v>
      </c>
      <c r="I90">
        <v>0</v>
      </c>
      <c r="J90">
        <v>5131</v>
      </c>
      <c r="K90">
        <v>1716</v>
      </c>
      <c r="L90">
        <v>4307</v>
      </c>
      <c r="M90">
        <v>3397</v>
      </c>
      <c r="N90">
        <v>0</v>
      </c>
      <c r="O90">
        <v>103654</v>
      </c>
      <c r="P90">
        <v>-6046</v>
      </c>
      <c r="Q90">
        <v>97608</v>
      </c>
      <c r="R90">
        <v>0</v>
      </c>
      <c r="S90">
        <v>0</v>
      </c>
      <c r="T90">
        <v>0</v>
      </c>
      <c r="U90">
        <v>0</v>
      </c>
      <c r="V90">
        <v>0</v>
      </c>
      <c r="W90">
        <v>0</v>
      </c>
      <c r="X90">
        <v>0</v>
      </c>
      <c r="Y90">
        <v>0</v>
      </c>
      <c r="Z90">
        <v>0</v>
      </c>
      <c r="AA90">
        <v>0</v>
      </c>
      <c r="AB90">
        <v>0</v>
      </c>
      <c r="AC90">
        <v>0</v>
      </c>
      <c r="AD90">
        <v>0</v>
      </c>
      <c r="AE90">
        <v>3500</v>
      </c>
      <c r="AF90">
        <v>3500</v>
      </c>
    </row>
    <row r="91" spans="2:32">
      <c r="B91" t="s">
        <v>89</v>
      </c>
      <c r="C91">
        <v>135386</v>
      </c>
      <c r="D91">
        <v>16665</v>
      </c>
      <c r="E91">
        <v>87923</v>
      </c>
      <c r="F91">
        <v>12976</v>
      </c>
      <c r="G91">
        <v>8660</v>
      </c>
      <c r="H91">
        <v>20592</v>
      </c>
      <c r="I91">
        <v>0</v>
      </c>
      <c r="J91">
        <v>17215</v>
      </c>
      <c r="K91">
        <v>7575</v>
      </c>
      <c r="L91">
        <v>14369</v>
      </c>
      <c r="M91">
        <v>8830</v>
      </c>
      <c r="N91">
        <v>-77</v>
      </c>
      <c r="O91">
        <v>330114</v>
      </c>
      <c r="P91">
        <v>0</v>
      </c>
      <c r="Q91">
        <v>330114</v>
      </c>
      <c r="R91">
        <v>488</v>
      </c>
      <c r="S91">
        <v>141</v>
      </c>
      <c r="T91">
        <v>0</v>
      </c>
      <c r="U91">
        <v>610</v>
      </c>
      <c r="V91">
        <v>423</v>
      </c>
      <c r="W91">
        <v>293</v>
      </c>
      <c r="X91">
        <v>0</v>
      </c>
      <c r="Y91">
        <v>1109</v>
      </c>
      <c r="Z91">
        <v>131</v>
      </c>
      <c r="AA91">
        <v>257</v>
      </c>
      <c r="AB91">
        <v>0</v>
      </c>
      <c r="AC91">
        <v>0</v>
      </c>
      <c r="AD91">
        <v>3452</v>
      </c>
      <c r="AE91">
        <v>0</v>
      </c>
      <c r="AF91">
        <v>3452</v>
      </c>
    </row>
    <row r="92" spans="2:32">
      <c r="B92" t="s">
        <v>90</v>
      </c>
      <c r="C92">
        <v>125486</v>
      </c>
      <c r="D92">
        <v>20879</v>
      </c>
      <c r="E92">
        <v>95830</v>
      </c>
      <c r="F92">
        <v>13032</v>
      </c>
      <c r="G92">
        <v>11945</v>
      </c>
      <c r="H92">
        <v>9793</v>
      </c>
      <c r="I92">
        <v>0</v>
      </c>
      <c r="J92">
        <v>18932</v>
      </c>
      <c r="K92">
        <v>15126</v>
      </c>
      <c r="L92">
        <v>9160</v>
      </c>
      <c r="M92">
        <v>14904</v>
      </c>
      <c r="N92">
        <v>0</v>
      </c>
      <c r="O92">
        <v>335087</v>
      </c>
      <c r="P92">
        <v>-18632</v>
      </c>
      <c r="Q92">
        <v>316455</v>
      </c>
      <c r="R92">
        <v>472</v>
      </c>
      <c r="S92">
        <v>49</v>
      </c>
      <c r="T92">
        <v>24</v>
      </c>
      <c r="U92">
        <v>0</v>
      </c>
      <c r="V92">
        <v>0</v>
      </c>
      <c r="W92">
        <v>387</v>
      </c>
      <c r="X92">
        <v>0</v>
      </c>
      <c r="Y92">
        <v>0</v>
      </c>
      <c r="Z92">
        <v>0</v>
      </c>
      <c r="AA92">
        <v>0</v>
      </c>
      <c r="AB92">
        <v>0</v>
      </c>
      <c r="AC92">
        <v>0</v>
      </c>
      <c r="AD92">
        <v>932</v>
      </c>
      <c r="AE92">
        <v>0</v>
      </c>
      <c r="AF92">
        <v>932</v>
      </c>
    </row>
    <row r="93" spans="2:32">
      <c r="B93" t="s">
        <v>91</v>
      </c>
      <c r="C93">
        <v>110015</v>
      </c>
      <c r="D93">
        <v>11744</v>
      </c>
      <c r="E93">
        <v>71465</v>
      </c>
      <c r="F93">
        <v>7663</v>
      </c>
      <c r="G93">
        <v>5575</v>
      </c>
      <c r="H93">
        <v>11457</v>
      </c>
      <c r="I93">
        <v>0</v>
      </c>
      <c r="J93">
        <v>12244</v>
      </c>
      <c r="K93">
        <v>4356</v>
      </c>
      <c r="L93">
        <v>5101</v>
      </c>
      <c r="M93">
        <v>8638</v>
      </c>
      <c r="N93">
        <v>0</v>
      </c>
      <c r="O93">
        <v>248258</v>
      </c>
      <c r="P93">
        <v>-5415</v>
      </c>
      <c r="Q93">
        <v>242843</v>
      </c>
      <c r="R93">
        <v>25</v>
      </c>
      <c r="S93">
        <v>32</v>
      </c>
      <c r="T93">
        <v>150</v>
      </c>
      <c r="U93">
        <v>0</v>
      </c>
      <c r="V93">
        <v>0</v>
      </c>
      <c r="W93">
        <v>10</v>
      </c>
      <c r="X93">
        <v>0</v>
      </c>
      <c r="Y93">
        <v>150</v>
      </c>
      <c r="Z93">
        <v>1</v>
      </c>
      <c r="AA93">
        <v>0</v>
      </c>
      <c r="AB93">
        <v>5</v>
      </c>
      <c r="AC93">
        <v>0</v>
      </c>
      <c r="AD93">
        <v>373</v>
      </c>
      <c r="AE93">
        <v>9817</v>
      </c>
      <c r="AF93">
        <v>10190</v>
      </c>
    </row>
    <row r="94" spans="2:32">
      <c r="B94" t="s">
        <v>92</v>
      </c>
      <c r="C94">
        <v>105362</v>
      </c>
      <c r="D94">
        <v>9215</v>
      </c>
      <c r="E94">
        <v>50106</v>
      </c>
      <c r="F94">
        <v>5248</v>
      </c>
      <c r="G94">
        <v>4658</v>
      </c>
      <c r="H94">
        <v>8360</v>
      </c>
      <c r="I94">
        <v>0</v>
      </c>
      <c r="J94">
        <v>14232</v>
      </c>
      <c r="K94">
        <v>3714</v>
      </c>
      <c r="L94">
        <v>10213</v>
      </c>
      <c r="M94">
        <v>1679</v>
      </c>
      <c r="N94">
        <v>0</v>
      </c>
      <c r="O94">
        <v>212787</v>
      </c>
      <c r="P94">
        <v>-3498</v>
      </c>
      <c r="Q94">
        <v>209289</v>
      </c>
      <c r="R94">
        <v>0</v>
      </c>
      <c r="S94">
        <v>0</v>
      </c>
      <c r="T94">
        <v>0</v>
      </c>
      <c r="U94">
        <v>0</v>
      </c>
      <c r="V94">
        <v>0</v>
      </c>
      <c r="W94">
        <v>0</v>
      </c>
      <c r="X94">
        <v>0</v>
      </c>
      <c r="Y94">
        <v>0</v>
      </c>
      <c r="Z94">
        <v>0</v>
      </c>
      <c r="AA94">
        <v>40</v>
      </c>
      <c r="AB94">
        <v>93</v>
      </c>
      <c r="AC94">
        <v>0</v>
      </c>
      <c r="AD94">
        <v>133</v>
      </c>
      <c r="AE94">
        <v>1352</v>
      </c>
      <c r="AF94">
        <v>1485</v>
      </c>
    </row>
    <row r="95" spans="2:32">
      <c r="B95" t="s">
        <v>93</v>
      </c>
      <c r="C95">
        <v>85578</v>
      </c>
      <c r="D95">
        <v>17281</v>
      </c>
      <c r="E95">
        <v>54156</v>
      </c>
      <c r="F95">
        <v>6567</v>
      </c>
      <c r="G95">
        <v>2786</v>
      </c>
      <c r="H95">
        <v>6885</v>
      </c>
      <c r="I95">
        <v>0</v>
      </c>
      <c r="J95">
        <v>10760</v>
      </c>
      <c r="K95">
        <v>2194</v>
      </c>
      <c r="L95">
        <v>2964</v>
      </c>
      <c r="M95">
        <v>9517</v>
      </c>
      <c r="N95">
        <v>0</v>
      </c>
      <c r="O95">
        <v>198688</v>
      </c>
      <c r="P95">
        <v>-4405</v>
      </c>
      <c r="Q95">
        <v>194283</v>
      </c>
      <c r="R95">
        <v>0</v>
      </c>
      <c r="S95">
        <v>0</v>
      </c>
      <c r="T95">
        <v>0</v>
      </c>
      <c r="U95">
        <v>0</v>
      </c>
      <c r="V95">
        <v>0</v>
      </c>
      <c r="W95">
        <v>0</v>
      </c>
      <c r="X95">
        <v>0</v>
      </c>
      <c r="Y95">
        <v>0</v>
      </c>
      <c r="Z95">
        <v>0</v>
      </c>
      <c r="AA95">
        <v>1319</v>
      </c>
      <c r="AB95">
        <v>0</v>
      </c>
      <c r="AC95">
        <v>0</v>
      </c>
      <c r="AD95">
        <v>1319</v>
      </c>
      <c r="AE95">
        <v>1281</v>
      </c>
      <c r="AF95">
        <v>2600</v>
      </c>
    </row>
    <row r="96" spans="2:32">
      <c r="B96" t="s">
        <v>94</v>
      </c>
      <c r="C96">
        <v>103655</v>
      </c>
      <c r="D96">
        <v>8962</v>
      </c>
      <c r="E96">
        <v>43832</v>
      </c>
      <c r="F96">
        <v>6340</v>
      </c>
      <c r="G96">
        <v>3256</v>
      </c>
      <c r="H96">
        <v>10945</v>
      </c>
      <c r="I96">
        <v>0</v>
      </c>
      <c r="J96">
        <v>8178</v>
      </c>
      <c r="K96">
        <v>3702</v>
      </c>
      <c r="L96">
        <v>5656</v>
      </c>
      <c r="M96">
        <v>1026</v>
      </c>
      <c r="N96">
        <v>0</v>
      </c>
      <c r="O96">
        <v>195552</v>
      </c>
      <c r="P96">
        <v>-2841</v>
      </c>
      <c r="Q96">
        <v>192711</v>
      </c>
      <c r="R96">
        <v>1178</v>
      </c>
      <c r="S96">
        <v>80</v>
      </c>
      <c r="T96">
        <v>7</v>
      </c>
      <c r="U96">
        <v>0</v>
      </c>
      <c r="V96">
        <v>0</v>
      </c>
      <c r="W96">
        <v>300</v>
      </c>
      <c r="X96">
        <v>0</v>
      </c>
      <c r="Y96">
        <v>8</v>
      </c>
      <c r="Z96">
        <v>26</v>
      </c>
      <c r="AA96">
        <v>1</v>
      </c>
      <c r="AB96">
        <v>0</v>
      </c>
      <c r="AC96">
        <v>0</v>
      </c>
      <c r="AD96">
        <v>1600</v>
      </c>
      <c r="AE96">
        <v>160</v>
      </c>
      <c r="AF96">
        <v>1760</v>
      </c>
    </row>
    <row r="97" spans="2:32">
      <c r="B97" t="s">
        <v>95</v>
      </c>
      <c r="C97">
        <v>293898</v>
      </c>
      <c r="D97">
        <v>42958</v>
      </c>
      <c r="E97">
        <v>282210</v>
      </c>
      <c r="F97">
        <v>40100</v>
      </c>
      <c r="G97">
        <v>20553</v>
      </c>
      <c r="H97">
        <v>15801</v>
      </c>
      <c r="I97">
        <v>0</v>
      </c>
      <c r="J97">
        <v>66844</v>
      </c>
      <c r="K97">
        <v>26143</v>
      </c>
      <c r="L97">
        <v>49835</v>
      </c>
      <c r="M97">
        <v>28119</v>
      </c>
      <c r="N97">
        <v>0</v>
      </c>
      <c r="O97">
        <v>866461</v>
      </c>
      <c r="P97">
        <v>-47310</v>
      </c>
      <c r="Q97">
        <v>819151</v>
      </c>
      <c r="R97">
        <v>800</v>
      </c>
      <c r="S97">
        <v>139</v>
      </c>
      <c r="T97">
        <v>0</v>
      </c>
      <c r="U97">
        <v>0</v>
      </c>
      <c r="V97">
        <v>0</v>
      </c>
      <c r="W97">
        <v>50</v>
      </c>
      <c r="X97">
        <v>0</v>
      </c>
      <c r="Y97">
        <v>0</v>
      </c>
      <c r="Z97">
        <v>228</v>
      </c>
      <c r="AA97">
        <v>0</v>
      </c>
      <c r="AB97">
        <v>0</v>
      </c>
      <c r="AC97">
        <v>0</v>
      </c>
      <c r="AD97">
        <v>1217</v>
      </c>
      <c r="AE97">
        <v>0</v>
      </c>
      <c r="AF97">
        <v>1217</v>
      </c>
    </row>
    <row r="98" spans="2:32">
      <c r="B98" t="s">
        <v>96</v>
      </c>
      <c r="C98">
        <v>42335</v>
      </c>
      <c r="D98">
        <v>3371</v>
      </c>
      <c r="E98">
        <v>21537</v>
      </c>
      <c r="F98">
        <v>2127</v>
      </c>
      <c r="G98">
        <v>2260</v>
      </c>
      <c r="H98">
        <v>7147</v>
      </c>
      <c r="I98">
        <v>0</v>
      </c>
      <c r="J98">
        <v>5555</v>
      </c>
      <c r="K98">
        <v>3272</v>
      </c>
      <c r="L98">
        <v>4537</v>
      </c>
      <c r="M98">
        <v>2322</v>
      </c>
      <c r="N98">
        <v>130</v>
      </c>
      <c r="O98">
        <v>94593</v>
      </c>
      <c r="P98">
        <v>0</v>
      </c>
      <c r="Q98">
        <v>94593</v>
      </c>
      <c r="R98">
        <v>0</v>
      </c>
      <c r="S98">
        <v>0</v>
      </c>
      <c r="T98">
        <v>0</v>
      </c>
      <c r="U98">
        <v>0</v>
      </c>
      <c r="V98">
        <v>0</v>
      </c>
      <c r="W98">
        <v>0</v>
      </c>
      <c r="X98">
        <v>0</v>
      </c>
      <c r="Y98">
        <v>0</v>
      </c>
      <c r="Z98">
        <v>0</v>
      </c>
      <c r="AA98">
        <v>0</v>
      </c>
      <c r="AB98">
        <v>0</v>
      </c>
      <c r="AC98">
        <v>0</v>
      </c>
      <c r="AD98">
        <v>0</v>
      </c>
      <c r="AE98">
        <v>0</v>
      </c>
      <c r="AF98">
        <v>0</v>
      </c>
    </row>
    <row r="99" spans="2:32">
      <c r="B99" t="s">
        <v>97</v>
      </c>
      <c r="C99">
        <v>132912</v>
      </c>
      <c r="D99">
        <v>16135</v>
      </c>
      <c r="E99">
        <v>76592</v>
      </c>
      <c r="F99">
        <v>11676</v>
      </c>
      <c r="G99">
        <v>6743</v>
      </c>
      <c r="H99">
        <v>13364</v>
      </c>
      <c r="I99">
        <v>0</v>
      </c>
      <c r="J99">
        <v>15667</v>
      </c>
      <c r="K99">
        <v>7988</v>
      </c>
      <c r="L99">
        <v>11383</v>
      </c>
      <c r="M99">
        <v>10903</v>
      </c>
      <c r="N99">
        <v>142</v>
      </c>
      <c r="O99">
        <v>303505</v>
      </c>
      <c r="P99">
        <v>-11949</v>
      </c>
      <c r="Q99">
        <v>291556</v>
      </c>
      <c r="R99">
        <v>0</v>
      </c>
      <c r="S99">
        <v>160</v>
      </c>
      <c r="T99">
        <v>0</v>
      </c>
      <c r="U99">
        <v>0</v>
      </c>
      <c r="V99">
        <v>0</v>
      </c>
      <c r="W99">
        <v>0</v>
      </c>
      <c r="X99">
        <v>0</v>
      </c>
      <c r="Y99">
        <v>0</v>
      </c>
      <c r="Z99">
        <v>0</v>
      </c>
      <c r="AA99">
        <v>72</v>
      </c>
      <c r="AB99">
        <v>0</v>
      </c>
      <c r="AC99">
        <v>0</v>
      </c>
      <c r="AD99">
        <v>232</v>
      </c>
      <c r="AE99">
        <v>1555</v>
      </c>
      <c r="AF99">
        <v>1787</v>
      </c>
    </row>
    <row r="100" spans="2:32">
      <c r="B100" t="s">
        <v>98</v>
      </c>
      <c r="C100">
        <v>304046</v>
      </c>
      <c r="D100">
        <v>46242</v>
      </c>
      <c r="E100">
        <v>197437</v>
      </c>
      <c r="F100">
        <v>29463</v>
      </c>
      <c r="G100">
        <v>17980</v>
      </c>
      <c r="H100">
        <v>36903</v>
      </c>
      <c r="I100">
        <v>0</v>
      </c>
      <c r="J100">
        <v>42808</v>
      </c>
      <c r="K100">
        <v>15715</v>
      </c>
      <c r="L100">
        <v>16128</v>
      </c>
      <c r="M100">
        <v>16238</v>
      </c>
      <c r="N100">
        <v>257</v>
      </c>
      <c r="O100">
        <v>723217</v>
      </c>
      <c r="P100">
        <v>-11715</v>
      </c>
      <c r="Q100">
        <v>711502</v>
      </c>
      <c r="R100">
        <v>811</v>
      </c>
      <c r="S100">
        <v>365</v>
      </c>
      <c r="T100">
        <v>0</v>
      </c>
      <c r="U100">
        <v>52</v>
      </c>
      <c r="V100">
        <v>28</v>
      </c>
      <c r="W100">
        <v>453</v>
      </c>
      <c r="X100">
        <v>0</v>
      </c>
      <c r="Y100">
        <v>1257</v>
      </c>
      <c r="Z100">
        <v>1348</v>
      </c>
      <c r="AA100">
        <v>489</v>
      </c>
      <c r="AB100">
        <v>0</v>
      </c>
      <c r="AC100">
        <v>0</v>
      </c>
      <c r="AD100">
        <v>4803</v>
      </c>
      <c r="AE100">
        <v>30355</v>
      </c>
      <c r="AF100">
        <v>35158</v>
      </c>
    </row>
    <row r="101" spans="2:32">
      <c r="B101" t="s">
        <v>99</v>
      </c>
      <c r="C101">
        <v>459344</v>
      </c>
      <c r="D101">
        <v>108526</v>
      </c>
      <c r="E101">
        <v>397453</v>
      </c>
      <c r="F101">
        <v>67149</v>
      </c>
      <c r="G101">
        <v>38847</v>
      </c>
      <c r="H101">
        <v>27916</v>
      </c>
      <c r="I101">
        <v>0</v>
      </c>
      <c r="J101">
        <v>82805</v>
      </c>
      <c r="K101">
        <v>77074</v>
      </c>
      <c r="L101">
        <v>65515</v>
      </c>
      <c r="M101">
        <v>68881</v>
      </c>
      <c r="N101">
        <v>78</v>
      </c>
      <c r="O101">
        <v>1393588</v>
      </c>
      <c r="P101">
        <v>0</v>
      </c>
      <c r="Q101">
        <v>1393588</v>
      </c>
      <c r="R101">
        <v>1253</v>
      </c>
      <c r="S101">
        <v>162</v>
      </c>
      <c r="T101">
        <v>13</v>
      </c>
      <c r="U101">
        <v>0</v>
      </c>
      <c r="V101">
        <v>0</v>
      </c>
      <c r="W101">
        <v>9</v>
      </c>
      <c r="X101">
        <v>0</v>
      </c>
      <c r="Y101">
        <v>0</v>
      </c>
      <c r="Z101">
        <v>63</v>
      </c>
      <c r="AA101">
        <v>600</v>
      </c>
      <c r="AB101">
        <v>0</v>
      </c>
      <c r="AC101">
        <v>78</v>
      </c>
      <c r="AD101">
        <v>2178</v>
      </c>
      <c r="AE101">
        <v>0</v>
      </c>
      <c r="AF101">
        <v>2178</v>
      </c>
    </row>
    <row r="102" spans="2:32">
      <c r="B102" t="s">
        <v>100</v>
      </c>
      <c r="C102">
        <v>241276</v>
      </c>
      <c r="D102">
        <v>21978</v>
      </c>
      <c r="E102">
        <v>131526</v>
      </c>
      <c r="F102">
        <v>15647</v>
      </c>
      <c r="G102">
        <v>15614</v>
      </c>
      <c r="H102">
        <v>35322</v>
      </c>
      <c r="I102">
        <v>0</v>
      </c>
      <c r="J102">
        <v>38919</v>
      </c>
      <c r="K102">
        <v>6981</v>
      </c>
      <c r="L102">
        <v>11365</v>
      </c>
      <c r="M102">
        <v>5137</v>
      </c>
      <c r="N102">
        <v>-1059</v>
      </c>
      <c r="O102">
        <v>522706</v>
      </c>
      <c r="P102">
        <v>-12401</v>
      </c>
      <c r="Q102">
        <v>510305</v>
      </c>
      <c r="R102">
        <v>37</v>
      </c>
      <c r="S102">
        <v>0</v>
      </c>
      <c r="T102">
        <v>0</v>
      </c>
      <c r="U102">
        <v>0</v>
      </c>
      <c r="V102">
        <v>0</v>
      </c>
      <c r="W102">
        <v>0</v>
      </c>
      <c r="X102">
        <v>0</v>
      </c>
      <c r="Y102">
        <v>0</v>
      </c>
      <c r="Z102">
        <v>0</v>
      </c>
      <c r="AA102">
        <v>0</v>
      </c>
      <c r="AB102">
        <v>291</v>
      </c>
      <c r="AC102">
        <v>0</v>
      </c>
      <c r="AD102">
        <v>328</v>
      </c>
      <c r="AE102">
        <v>6403</v>
      </c>
      <c r="AF102">
        <v>6731</v>
      </c>
    </row>
    <row r="103" spans="2:32">
      <c r="B103" t="s">
        <v>101</v>
      </c>
      <c r="C103">
        <v>71243</v>
      </c>
      <c r="D103">
        <v>9070</v>
      </c>
      <c r="E103">
        <v>51659</v>
      </c>
      <c r="F103">
        <v>6975</v>
      </c>
      <c r="G103">
        <v>5841</v>
      </c>
      <c r="H103">
        <v>6242</v>
      </c>
      <c r="I103">
        <v>0</v>
      </c>
      <c r="J103">
        <v>10066</v>
      </c>
      <c r="K103">
        <v>9229</v>
      </c>
      <c r="L103">
        <v>7220</v>
      </c>
      <c r="M103">
        <v>1859</v>
      </c>
      <c r="N103">
        <v>0</v>
      </c>
      <c r="O103">
        <v>179404</v>
      </c>
      <c r="P103">
        <v>0</v>
      </c>
      <c r="Q103">
        <v>179404</v>
      </c>
      <c r="R103">
        <v>0</v>
      </c>
      <c r="S103">
        <v>337</v>
      </c>
      <c r="T103">
        <v>13</v>
      </c>
      <c r="U103">
        <v>0</v>
      </c>
      <c r="V103">
        <v>0</v>
      </c>
      <c r="W103">
        <v>1281</v>
      </c>
      <c r="X103">
        <v>0</v>
      </c>
      <c r="Y103">
        <v>0</v>
      </c>
      <c r="Z103">
        <v>1757</v>
      </c>
      <c r="AA103">
        <v>0</v>
      </c>
      <c r="AB103">
        <v>0</v>
      </c>
      <c r="AC103">
        <v>0</v>
      </c>
      <c r="AD103">
        <v>3388</v>
      </c>
      <c r="AE103">
        <v>0</v>
      </c>
      <c r="AF103">
        <v>3388</v>
      </c>
    </row>
    <row r="104" spans="2:32">
      <c r="B104" t="s">
        <v>102</v>
      </c>
      <c r="C104">
        <v>78920</v>
      </c>
      <c r="D104">
        <v>8715</v>
      </c>
      <c r="E104">
        <v>46323</v>
      </c>
      <c r="F104">
        <v>5919</v>
      </c>
      <c r="G104">
        <v>2155</v>
      </c>
      <c r="H104">
        <v>8531</v>
      </c>
      <c r="I104">
        <v>0</v>
      </c>
      <c r="J104">
        <v>7720</v>
      </c>
      <c r="K104">
        <v>3589</v>
      </c>
      <c r="L104">
        <v>8510</v>
      </c>
      <c r="M104">
        <v>8986</v>
      </c>
      <c r="N104">
        <v>0</v>
      </c>
      <c r="O104">
        <v>179368</v>
      </c>
      <c r="P104">
        <v>-8785</v>
      </c>
      <c r="Q104">
        <v>170583</v>
      </c>
      <c r="R104">
        <v>0</v>
      </c>
      <c r="S104">
        <v>0</v>
      </c>
      <c r="T104">
        <v>0</v>
      </c>
      <c r="U104">
        <v>0</v>
      </c>
      <c r="V104">
        <v>0</v>
      </c>
      <c r="W104">
        <v>0</v>
      </c>
      <c r="X104">
        <v>0</v>
      </c>
      <c r="Y104">
        <v>0</v>
      </c>
      <c r="Z104">
        <v>0</v>
      </c>
      <c r="AA104">
        <v>0</v>
      </c>
      <c r="AB104">
        <v>0</v>
      </c>
      <c r="AC104">
        <v>0</v>
      </c>
      <c r="AD104">
        <v>0</v>
      </c>
      <c r="AE104">
        <v>0</v>
      </c>
      <c r="AF104">
        <v>0</v>
      </c>
    </row>
    <row r="105" spans="2:32">
      <c r="B105" t="s">
        <v>103</v>
      </c>
      <c r="C105">
        <v>78319</v>
      </c>
      <c r="D105">
        <v>8625</v>
      </c>
      <c r="E105">
        <v>51886</v>
      </c>
      <c r="F105">
        <v>5903</v>
      </c>
      <c r="G105">
        <v>3890</v>
      </c>
      <c r="H105">
        <v>8182</v>
      </c>
      <c r="I105">
        <v>0</v>
      </c>
      <c r="J105">
        <v>10800</v>
      </c>
      <c r="K105">
        <v>1623</v>
      </c>
      <c r="L105">
        <v>7133</v>
      </c>
      <c r="M105">
        <v>6994</v>
      </c>
      <c r="N105">
        <v>392</v>
      </c>
      <c r="O105">
        <v>183747</v>
      </c>
      <c r="P105">
        <v>-2170</v>
      </c>
      <c r="Q105">
        <v>181577</v>
      </c>
      <c r="R105">
        <v>53</v>
      </c>
      <c r="S105">
        <v>0</v>
      </c>
      <c r="T105">
        <v>0</v>
      </c>
      <c r="U105">
        <v>0</v>
      </c>
      <c r="V105">
        <v>0</v>
      </c>
      <c r="W105">
        <v>0</v>
      </c>
      <c r="X105">
        <v>0</v>
      </c>
      <c r="Y105">
        <v>87</v>
      </c>
      <c r="Z105">
        <v>0</v>
      </c>
      <c r="AA105">
        <v>0</v>
      </c>
      <c r="AB105">
        <v>0</v>
      </c>
      <c r="AC105">
        <v>0</v>
      </c>
      <c r="AD105">
        <v>140</v>
      </c>
      <c r="AE105">
        <v>2000</v>
      </c>
      <c r="AF105">
        <v>2140</v>
      </c>
    </row>
    <row r="106" spans="2:32">
      <c r="B106" t="s">
        <v>104</v>
      </c>
      <c r="C106">
        <v>126378</v>
      </c>
      <c r="D106">
        <v>15622</v>
      </c>
      <c r="E106">
        <v>81989</v>
      </c>
      <c r="F106">
        <v>8806</v>
      </c>
      <c r="G106">
        <v>7561</v>
      </c>
      <c r="H106">
        <v>12411</v>
      </c>
      <c r="I106">
        <v>0</v>
      </c>
      <c r="J106">
        <v>15762</v>
      </c>
      <c r="K106">
        <v>9086</v>
      </c>
      <c r="L106">
        <v>11098</v>
      </c>
      <c r="M106">
        <v>12117</v>
      </c>
      <c r="N106">
        <v>99</v>
      </c>
      <c r="O106">
        <v>300929</v>
      </c>
      <c r="P106">
        <v>-7731</v>
      </c>
      <c r="Q106">
        <v>293198</v>
      </c>
      <c r="R106">
        <v>998</v>
      </c>
      <c r="S106">
        <v>94</v>
      </c>
      <c r="T106">
        <v>439</v>
      </c>
      <c r="U106">
        <v>0</v>
      </c>
      <c r="V106">
        <v>0</v>
      </c>
      <c r="W106">
        <v>408</v>
      </c>
      <c r="X106">
        <v>0</v>
      </c>
      <c r="Y106">
        <v>922</v>
      </c>
      <c r="Z106">
        <v>57</v>
      </c>
      <c r="AA106">
        <v>11</v>
      </c>
      <c r="AB106">
        <v>0</v>
      </c>
      <c r="AC106">
        <v>0</v>
      </c>
      <c r="AD106">
        <v>2929</v>
      </c>
      <c r="AE106">
        <v>13057</v>
      </c>
      <c r="AF106">
        <v>15986</v>
      </c>
    </row>
    <row r="107" spans="2:32">
      <c r="B107" t="s">
        <v>105</v>
      </c>
      <c r="C107">
        <v>333601</v>
      </c>
      <c r="D107">
        <v>31268</v>
      </c>
      <c r="E107">
        <v>159078</v>
      </c>
      <c r="F107">
        <v>20647</v>
      </c>
      <c r="G107">
        <v>12480</v>
      </c>
      <c r="H107">
        <v>26727</v>
      </c>
      <c r="I107">
        <v>0</v>
      </c>
      <c r="J107">
        <v>40206</v>
      </c>
      <c r="K107">
        <v>7213</v>
      </c>
      <c r="L107">
        <v>21361</v>
      </c>
      <c r="M107">
        <v>8801</v>
      </c>
      <c r="N107">
        <v>0</v>
      </c>
      <c r="O107">
        <v>661382</v>
      </c>
      <c r="P107">
        <v>-17981</v>
      </c>
      <c r="Q107">
        <v>643401</v>
      </c>
      <c r="R107">
        <v>102</v>
      </c>
      <c r="S107">
        <v>74</v>
      </c>
      <c r="T107">
        <v>300</v>
      </c>
      <c r="U107">
        <v>0</v>
      </c>
      <c r="V107">
        <v>0</v>
      </c>
      <c r="W107">
        <v>0</v>
      </c>
      <c r="X107">
        <v>0</v>
      </c>
      <c r="Y107">
        <v>3532</v>
      </c>
      <c r="Z107">
        <v>0</v>
      </c>
      <c r="AA107">
        <v>0</v>
      </c>
      <c r="AB107">
        <v>0</v>
      </c>
      <c r="AC107">
        <v>0</v>
      </c>
      <c r="AD107">
        <v>4008</v>
      </c>
      <c r="AE107">
        <v>23640</v>
      </c>
      <c r="AF107">
        <v>27648</v>
      </c>
    </row>
    <row r="108" spans="2:32">
      <c r="B108" t="s">
        <v>106</v>
      </c>
      <c r="C108">
        <v>27493</v>
      </c>
      <c r="D108">
        <v>4202</v>
      </c>
      <c r="E108">
        <v>16545</v>
      </c>
      <c r="F108">
        <v>1279</v>
      </c>
      <c r="G108">
        <v>1675</v>
      </c>
      <c r="H108">
        <v>11878</v>
      </c>
      <c r="I108">
        <v>0</v>
      </c>
      <c r="J108">
        <v>3216</v>
      </c>
      <c r="K108">
        <v>2557</v>
      </c>
      <c r="L108">
        <v>10547</v>
      </c>
      <c r="M108">
        <v>1183</v>
      </c>
      <c r="N108">
        <v>97</v>
      </c>
      <c r="O108">
        <v>80672</v>
      </c>
      <c r="P108">
        <v>173</v>
      </c>
      <c r="Q108">
        <v>80845</v>
      </c>
      <c r="R108">
        <v>0</v>
      </c>
      <c r="S108">
        <v>0</v>
      </c>
      <c r="T108">
        <v>0</v>
      </c>
      <c r="U108">
        <v>0</v>
      </c>
      <c r="V108">
        <v>0</v>
      </c>
      <c r="W108">
        <v>0</v>
      </c>
      <c r="X108">
        <v>0</v>
      </c>
      <c r="Y108">
        <v>0</v>
      </c>
      <c r="Z108">
        <v>0</v>
      </c>
      <c r="AA108">
        <v>4808</v>
      </c>
      <c r="AB108">
        <v>0</v>
      </c>
      <c r="AC108">
        <v>238</v>
      </c>
      <c r="AD108">
        <v>5046</v>
      </c>
      <c r="AE108">
        <v>1025</v>
      </c>
      <c r="AF108">
        <v>6071</v>
      </c>
    </row>
    <row r="109" spans="2:32">
      <c r="B109" t="s">
        <v>107</v>
      </c>
      <c r="C109">
        <v>129179</v>
      </c>
      <c r="D109">
        <v>18803</v>
      </c>
      <c r="E109">
        <v>72476</v>
      </c>
      <c r="F109">
        <v>8713</v>
      </c>
      <c r="G109">
        <v>6662</v>
      </c>
      <c r="H109">
        <v>14447</v>
      </c>
      <c r="I109">
        <v>0</v>
      </c>
      <c r="J109">
        <v>17270</v>
      </c>
      <c r="K109">
        <v>5025</v>
      </c>
      <c r="L109">
        <v>6821</v>
      </c>
      <c r="M109">
        <v>11237</v>
      </c>
      <c r="N109">
        <v>116</v>
      </c>
      <c r="O109">
        <v>290749</v>
      </c>
      <c r="P109">
        <v>-3063</v>
      </c>
      <c r="Q109">
        <v>287686</v>
      </c>
      <c r="R109">
        <v>389</v>
      </c>
      <c r="S109">
        <v>23</v>
      </c>
      <c r="T109">
        <v>48</v>
      </c>
      <c r="U109">
        <v>0</v>
      </c>
      <c r="V109">
        <v>0</v>
      </c>
      <c r="W109">
        <v>267</v>
      </c>
      <c r="X109">
        <v>0</v>
      </c>
      <c r="Y109">
        <v>32</v>
      </c>
      <c r="Z109">
        <v>0</v>
      </c>
      <c r="AA109">
        <v>502</v>
      </c>
      <c r="AB109">
        <v>83</v>
      </c>
      <c r="AC109">
        <v>0</v>
      </c>
      <c r="AD109">
        <v>1344</v>
      </c>
      <c r="AE109">
        <v>5104</v>
      </c>
      <c r="AF109">
        <v>6448</v>
      </c>
    </row>
    <row r="110" spans="2:32">
      <c r="B110" t="s">
        <v>108</v>
      </c>
      <c r="C110">
        <v>139214</v>
      </c>
      <c r="D110">
        <v>18144</v>
      </c>
      <c r="E110">
        <v>91857</v>
      </c>
      <c r="F110">
        <v>14417</v>
      </c>
      <c r="G110">
        <v>7921</v>
      </c>
      <c r="H110">
        <v>13358</v>
      </c>
      <c r="I110">
        <v>0</v>
      </c>
      <c r="J110">
        <v>20240</v>
      </c>
      <c r="K110">
        <v>4214</v>
      </c>
      <c r="L110">
        <v>17142</v>
      </c>
      <c r="M110">
        <v>3537</v>
      </c>
      <c r="N110">
        <v>0</v>
      </c>
      <c r="O110">
        <v>330044</v>
      </c>
      <c r="P110">
        <v>-12379</v>
      </c>
      <c r="Q110">
        <v>317665</v>
      </c>
      <c r="R110">
        <v>0</v>
      </c>
      <c r="S110">
        <v>0</v>
      </c>
      <c r="T110">
        <v>0</v>
      </c>
      <c r="U110">
        <v>0</v>
      </c>
      <c r="V110">
        <v>0</v>
      </c>
      <c r="W110">
        <v>0</v>
      </c>
      <c r="X110">
        <v>0</v>
      </c>
      <c r="Y110">
        <v>0</v>
      </c>
      <c r="Z110">
        <v>0</v>
      </c>
      <c r="AA110">
        <v>3318</v>
      </c>
      <c r="AB110">
        <v>0</v>
      </c>
      <c r="AC110">
        <v>0</v>
      </c>
      <c r="AD110">
        <v>3318</v>
      </c>
      <c r="AE110">
        <v>5520</v>
      </c>
      <c r="AF110">
        <v>8838</v>
      </c>
    </row>
    <row r="111" spans="2:32">
      <c r="B111" t="s">
        <v>109</v>
      </c>
      <c r="C111">
        <v>98389</v>
      </c>
      <c r="D111">
        <v>12673</v>
      </c>
      <c r="E111">
        <v>68509</v>
      </c>
      <c r="F111">
        <v>8621</v>
      </c>
      <c r="G111">
        <v>7009</v>
      </c>
      <c r="H111">
        <v>15945</v>
      </c>
      <c r="I111">
        <v>0</v>
      </c>
      <c r="J111">
        <v>13349</v>
      </c>
      <c r="K111">
        <v>2334</v>
      </c>
      <c r="L111">
        <v>9096</v>
      </c>
      <c r="M111">
        <v>5239</v>
      </c>
      <c r="N111">
        <v>0</v>
      </c>
      <c r="O111">
        <v>241164</v>
      </c>
      <c r="P111">
        <v>0</v>
      </c>
      <c r="Q111">
        <v>241164</v>
      </c>
      <c r="R111">
        <v>0</v>
      </c>
      <c r="S111">
        <v>0</v>
      </c>
      <c r="T111">
        <v>0</v>
      </c>
      <c r="U111">
        <v>0</v>
      </c>
      <c r="V111">
        <v>0</v>
      </c>
      <c r="W111">
        <v>0</v>
      </c>
      <c r="X111">
        <v>0</v>
      </c>
      <c r="Y111">
        <v>0</v>
      </c>
      <c r="Z111">
        <v>0</v>
      </c>
      <c r="AA111">
        <v>0</v>
      </c>
      <c r="AB111">
        <v>0</v>
      </c>
      <c r="AC111">
        <v>0</v>
      </c>
      <c r="AD111">
        <v>0</v>
      </c>
      <c r="AE111">
        <v>0</v>
      </c>
      <c r="AF111">
        <v>0</v>
      </c>
    </row>
    <row r="112" spans="2:32">
      <c r="B112" t="s">
        <v>110</v>
      </c>
      <c r="C112">
        <v>40563</v>
      </c>
      <c r="D112">
        <v>5296</v>
      </c>
      <c r="E112">
        <v>30786</v>
      </c>
      <c r="F112">
        <v>1578</v>
      </c>
      <c r="G112">
        <v>2191</v>
      </c>
      <c r="H112">
        <v>20279</v>
      </c>
      <c r="I112">
        <v>0</v>
      </c>
      <c r="J112">
        <v>4599</v>
      </c>
      <c r="K112">
        <v>6818</v>
      </c>
      <c r="L112">
        <v>6753</v>
      </c>
      <c r="M112">
        <v>1834</v>
      </c>
      <c r="N112">
        <v>-4398</v>
      </c>
      <c r="O112">
        <v>116299</v>
      </c>
      <c r="P112">
        <v>-829</v>
      </c>
      <c r="Q112">
        <v>115470</v>
      </c>
      <c r="R112">
        <v>475</v>
      </c>
      <c r="S112">
        <v>0</v>
      </c>
      <c r="T112">
        <v>53</v>
      </c>
      <c r="U112">
        <v>0</v>
      </c>
      <c r="V112">
        <v>0</v>
      </c>
      <c r="W112">
        <v>0</v>
      </c>
      <c r="X112">
        <v>0</v>
      </c>
      <c r="Y112">
        <v>0</v>
      </c>
      <c r="Z112">
        <v>99</v>
      </c>
      <c r="AA112">
        <v>120</v>
      </c>
      <c r="AB112">
        <v>0</v>
      </c>
      <c r="AC112">
        <v>106</v>
      </c>
      <c r="AD112">
        <v>853</v>
      </c>
      <c r="AE112">
        <v>2762</v>
      </c>
      <c r="AF112">
        <v>3615</v>
      </c>
    </row>
    <row r="113" spans="2:32">
      <c r="B113" t="s">
        <v>111</v>
      </c>
      <c r="C113">
        <v>98270</v>
      </c>
      <c r="D113">
        <v>10966</v>
      </c>
      <c r="E113">
        <v>69880</v>
      </c>
      <c r="F113">
        <v>6981</v>
      </c>
      <c r="G113">
        <v>5541</v>
      </c>
      <c r="H113">
        <v>10926</v>
      </c>
      <c r="I113">
        <v>0</v>
      </c>
      <c r="J113">
        <v>14065</v>
      </c>
      <c r="K113">
        <v>2861</v>
      </c>
      <c r="L113">
        <v>9535</v>
      </c>
      <c r="M113">
        <v>2575</v>
      </c>
      <c r="N113">
        <v>132</v>
      </c>
      <c r="O113">
        <v>231732</v>
      </c>
      <c r="P113">
        <v>-2847</v>
      </c>
      <c r="Q113">
        <v>228885</v>
      </c>
      <c r="R113">
        <v>127</v>
      </c>
      <c r="S113">
        <v>80</v>
      </c>
      <c r="T113">
        <v>25</v>
      </c>
      <c r="U113">
        <v>0</v>
      </c>
      <c r="V113">
        <v>0</v>
      </c>
      <c r="W113">
        <v>3</v>
      </c>
      <c r="X113">
        <v>0</v>
      </c>
      <c r="Y113">
        <v>5</v>
      </c>
      <c r="Z113">
        <v>23</v>
      </c>
      <c r="AA113">
        <v>320</v>
      </c>
      <c r="AB113">
        <v>1</v>
      </c>
      <c r="AC113">
        <v>0</v>
      </c>
      <c r="AD113">
        <v>584</v>
      </c>
      <c r="AE113">
        <v>8071</v>
      </c>
      <c r="AF113">
        <v>8655</v>
      </c>
    </row>
    <row r="114" spans="2:32">
      <c r="B114" t="s">
        <v>112</v>
      </c>
      <c r="C114">
        <v>271755</v>
      </c>
      <c r="D114">
        <v>33282</v>
      </c>
      <c r="E114">
        <v>146294</v>
      </c>
      <c r="F114">
        <v>21553</v>
      </c>
      <c r="G114">
        <v>12214</v>
      </c>
      <c r="H114">
        <v>36820</v>
      </c>
      <c r="I114">
        <v>0</v>
      </c>
      <c r="J114">
        <v>35173</v>
      </c>
      <c r="K114">
        <v>15963</v>
      </c>
      <c r="L114">
        <v>20513</v>
      </c>
      <c r="M114">
        <v>17333</v>
      </c>
      <c r="N114">
        <v>0</v>
      </c>
      <c r="O114">
        <v>610900</v>
      </c>
      <c r="P114">
        <v>-9559</v>
      </c>
      <c r="Q114">
        <v>601341</v>
      </c>
      <c r="R114">
        <v>83</v>
      </c>
      <c r="S114">
        <v>424</v>
      </c>
      <c r="T114">
        <v>21</v>
      </c>
      <c r="U114">
        <v>0</v>
      </c>
      <c r="V114">
        <v>0</v>
      </c>
      <c r="W114">
        <v>0</v>
      </c>
      <c r="X114">
        <v>0</v>
      </c>
      <c r="Y114">
        <v>193</v>
      </c>
      <c r="Z114">
        <v>0</v>
      </c>
      <c r="AA114">
        <v>5926</v>
      </c>
      <c r="AB114">
        <v>0</v>
      </c>
      <c r="AC114">
        <v>0</v>
      </c>
      <c r="AD114">
        <v>6647</v>
      </c>
      <c r="AE114">
        <v>22575</v>
      </c>
      <c r="AF114">
        <v>29222</v>
      </c>
    </row>
    <row r="115" spans="2:32">
      <c r="B115" t="s">
        <v>113</v>
      </c>
      <c r="C115">
        <v>86641</v>
      </c>
      <c r="D115">
        <v>8927</v>
      </c>
      <c r="E115">
        <v>44544</v>
      </c>
      <c r="F115">
        <v>7583</v>
      </c>
      <c r="G115">
        <v>3879</v>
      </c>
      <c r="H115">
        <v>9747</v>
      </c>
      <c r="I115">
        <v>0</v>
      </c>
      <c r="J115">
        <v>12064</v>
      </c>
      <c r="K115">
        <v>2894</v>
      </c>
      <c r="L115">
        <v>7545</v>
      </c>
      <c r="M115">
        <v>7162</v>
      </c>
      <c r="N115">
        <v>0</v>
      </c>
      <c r="O115">
        <v>190986</v>
      </c>
      <c r="P115">
        <v>-2229</v>
      </c>
      <c r="Q115">
        <v>188757</v>
      </c>
      <c r="R115">
        <v>386</v>
      </c>
      <c r="S115">
        <v>107</v>
      </c>
      <c r="T115">
        <v>164</v>
      </c>
      <c r="U115">
        <v>0</v>
      </c>
      <c r="V115">
        <v>0</v>
      </c>
      <c r="W115">
        <v>0</v>
      </c>
      <c r="X115">
        <v>0</v>
      </c>
      <c r="Y115">
        <v>367</v>
      </c>
      <c r="Z115">
        <v>0</v>
      </c>
      <c r="AA115">
        <v>1173</v>
      </c>
      <c r="AB115">
        <v>0</v>
      </c>
      <c r="AC115">
        <v>0</v>
      </c>
      <c r="AD115">
        <v>2197</v>
      </c>
      <c r="AE115">
        <v>5281</v>
      </c>
      <c r="AF115">
        <v>7478</v>
      </c>
    </row>
    <row r="116" spans="2:32">
      <c r="B116" t="s">
        <v>114</v>
      </c>
      <c r="C116">
        <v>91807</v>
      </c>
      <c r="D116">
        <v>12723</v>
      </c>
      <c r="E116">
        <v>58064</v>
      </c>
      <c r="F116">
        <v>8680</v>
      </c>
      <c r="G116">
        <v>7522</v>
      </c>
      <c r="H116">
        <v>6507</v>
      </c>
      <c r="I116">
        <v>0</v>
      </c>
      <c r="J116">
        <v>11247</v>
      </c>
      <c r="K116">
        <v>4157</v>
      </c>
      <c r="L116">
        <v>3756</v>
      </c>
      <c r="M116">
        <v>8024</v>
      </c>
      <c r="N116">
        <v>0</v>
      </c>
      <c r="O116">
        <v>212487</v>
      </c>
      <c r="P116">
        <v>-12496</v>
      </c>
      <c r="Q116">
        <v>199991</v>
      </c>
      <c r="R116">
        <v>149</v>
      </c>
      <c r="S116">
        <v>418</v>
      </c>
      <c r="T116">
        <v>0</v>
      </c>
      <c r="U116">
        <v>0</v>
      </c>
      <c r="V116">
        <v>0</v>
      </c>
      <c r="W116">
        <v>0</v>
      </c>
      <c r="X116">
        <v>0</v>
      </c>
      <c r="Y116">
        <v>0</v>
      </c>
      <c r="Z116">
        <v>110</v>
      </c>
      <c r="AA116">
        <v>227</v>
      </c>
      <c r="AB116">
        <v>46</v>
      </c>
      <c r="AC116">
        <v>0</v>
      </c>
      <c r="AD116">
        <v>950</v>
      </c>
      <c r="AE116">
        <v>409</v>
      </c>
      <c r="AF116">
        <v>1359</v>
      </c>
    </row>
    <row r="117" spans="2:32">
      <c r="B117" t="s">
        <v>115</v>
      </c>
      <c r="C117">
        <v>160724</v>
      </c>
      <c r="D117">
        <v>17958</v>
      </c>
      <c r="E117">
        <v>75064</v>
      </c>
      <c r="F117">
        <v>13618</v>
      </c>
      <c r="G117">
        <v>6143</v>
      </c>
      <c r="H117">
        <v>16715</v>
      </c>
      <c r="I117">
        <v>0</v>
      </c>
      <c r="J117">
        <v>20518</v>
      </c>
      <c r="K117">
        <v>7520</v>
      </c>
      <c r="L117">
        <v>6719</v>
      </c>
      <c r="M117">
        <v>11307</v>
      </c>
      <c r="N117">
        <v>0</v>
      </c>
      <c r="O117">
        <v>336286</v>
      </c>
      <c r="P117">
        <v>-7640</v>
      </c>
      <c r="Q117">
        <v>328646</v>
      </c>
      <c r="R117">
        <v>3224</v>
      </c>
      <c r="S117">
        <v>674</v>
      </c>
      <c r="T117">
        <v>536</v>
      </c>
      <c r="U117">
        <v>0</v>
      </c>
      <c r="V117">
        <v>0</v>
      </c>
      <c r="W117">
        <v>379</v>
      </c>
      <c r="X117">
        <v>0</v>
      </c>
      <c r="Y117">
        <v>1401</v>
      </c>
      <c r="Z117">
        <v>32</v>
      </c>
      <c r="AA117">
        <v>99</v>
      </c>
      <c r="AB117">
        <v>8</v>
      </c>
      <c r="AC117">
        <v>0</v>
      </c>
      <c r="AD117">
        <v>6353</v>
      </c>
      <c r="AE117">
        <v>7226</v>
      </c>
      <c r="AF117">
        <v>13579</v>
      </c>
    </row>
    <row r="118" spans="2:32">
      <c r="B118" t="s">
        <v>194</v>
      </c>
      <c r="C118">
        <v>0</v>
      </c>
      <c r="D118">
        <v>0</v>
      </c>
      <c r="E118">
        <v>0</v>
      </c>
      <c r="F118">
        <v>0</v>
      </c>
      <c r="G118">
        <v>1551</v>
      </c>
      <c r="H118">
        <v>0</v>
      </c>
      <c r="I118">
        <v>0</v>
      </c>
      <c r="J118">
        <v>0</v>
      </c>
      <c r="K118">
        <v>0</v>
      </c>
      <c r="L118">
        <v>0</v>
      </c>
      <c r="M118">
        <v>0</v>
      </c>
      <c r="N118">
        <v>0</v>
      </c>
      <c r="O118">
        <v>1551</v>
      </c>
      <c r="P118">
        <v>0</v>
      </c>
      <c r="Q118">
        <v>1551</v>
      </c>
      <c r="R118">
        <v>0</v>
      </c>
      <c r="S118">
        <v>0</v>
      </c>
      <c r="T118">
        <v>0</v>
      </c>
      <c r="U118">
        <v>0</v>
      </c>
      <c r="V118">
        <v>0</v>
      </c>
      <c r="W118">
        <v>0</v>
      </c>
      <c r="X118">
        <v>0</v>
      </c>
      <c r="Y118">
        <v>0</v>
      </c>
      <c r="Z118">
        <v>0</v>
      </c>
      <c r="AA118">
        <v>0</v>
      </c>
      <c r="AB118">
        <v>0</v>
      </c>
      <c r="AC118">
        <v>0</v>
      </c>
      <c r="AD118">
        <v>0</v>
      </c>
      <c r="AE118">
        <v>0</v>
      </c>
      <c r="AF118">
        <v>0</v>
      </c>
    </row>
    <row r="119" spans="2:32">
      <c r="B119" t="s">
        <v>195</v>
      </c>
      <c r="C119">
        <v>0</v>
      </c>
      <c r="D119">
        <v>0</v>
      </c>
      <c r="E119">
        <v>0</v>
      </c>
      <c r="F119">
        <v>0</v>
      </c>
      <c r="G119">
        <v>-4809</v>
      </c>
      <c r="H119">
        <v>0</v>
      </c>
      <c r="I119">
        <v>0</v>
      </c>
      <c r="J119">
        <v>0</v>
      </c>
      <c r="K119">
        <v>0</v>
      </c>
      <c r="L119">
        <v>153</v>
      </c>
      <c r="M119">
        <v>0</v>
      </c>
      <c r="N119">
        <v>0</v>
      </c>
      <c r="O119">
        <v>-4656</v>
      </c>
      <c r="P119">
        <v>0</v>
      </c>
      <c r="Q119">
        <v>-4656</v>
      </c>
      <c r="R119">
        <v>0</v>
      </c>
      <c r="S119">
        <v>0</v>
      </c>
      <c r="T119">
        <v>0</v>
      </c>
      <c r="U119">
        <v>0</v>
      </c>
      <c r="V119">
        <v>0</v>
      </c>
      <c r="W119">
        <v>0</v>
      </c>
      <c r="X119">
        <v>0</v>
      </c>
      <c r="Y119">
        <v>0</v>
      </c>
      <c r="Z119">
        <v>0</v>
      </c>
      <c r="AA119">
        <v>0</v>
      </c>
      <c r="AB119">
        <v>0</v>
      </c>
      <c r="AC119">
        <v>0</v>
      </c>
      <c r="AD119">
        <v>0</v>
      </c>
      <c r="AE119">
        <v>0</v>
      </c>
      <c r="AF119">
        <v>0</v>
      </c>
    </row>
    <row r="120" spans="2:32">
      <c r="B120" t="s">
        <v>196</v>
      </c>
      <c r="C120">
        <v>0</v>
      </c>
      <c r="D120">
        <v>0</v>
      </c>
      <c r="E120">
        <v>0</v>
      </c>
      <c r="F120">
        <v>0</v>
      </c>
      <c r="G120">
        <v>-690</v>
      </c>
      <c r="H120">
        <v>0</v>
      </c>
      <c r="I120">
        <v>0</v>
      </c>
      <c r="J120">
        <v>0</v>
      </c>
      <c r="K120">
        <v>0</v>
      </c>
      <c r="L120">
        <v>911</v>
      </c>
      <c r="M120">
        <v>0</v>
      </c>
      <c r="N120">
        <v>0</v>
      </c>
      <c r="O120">
        <v>221</v>
      </c>
      <c r="P120">
        <v>0</v>
      </c>
      <c r="Q120">
        <v>221</v>
      </c>
      <c r="R120">
        <v>0</v>
      </c>
      <c r="S120">
        <v>0</v>
      </c>
      <c r="T120">
        <v>0</v>
      </c>
      <c r="U120">
        <v>0</v>
      </c>
      <c r="V120">
        <v>474</v>
      </c>
      <c r="W120">
        <v>0</v>
      </c>
      <c r="X120">
        <v>0</v>
      </c>
      <c r="Y120">
        <v>0</v>
      </c>
      <c r="Z120">
        <v>0</v>
      </c>
      <c r="AA120">
        <v>0</v>
      </c>
      <c r="AB120">
        <v>0</v>
      </c>
      <c r="AC120">
        <v>0</v>
      </c>
      <c r="AD120">
        <v>474</v>
      </c>
      <c r="AE120">
        <v>0</v>
      </c>
      <c r="AF120">
        <v>474</v>
      </c>
    </row>
    <row r="121" spans="2:32">
      <c r="B121" t="s">
        <v>197</v>
      </c>
      <c r="C121">
        <v>0</v>
      </c>
      <c r="D121">
        <v>0</v>
      </c>
      <c r="E121">
        <v>0</v>
      </c>
      <c r="F121">
        <v>0</v>
      </c>
      <c r="G121">
        <v>204</v>
      </c>
      <c r="H121">
        <v>0</v>
      </c>
      <c r="I121">
        <v>0</v>
      </c>
      <c r="J121">
        <v>0</v>
      </c>
      <c r="K121">
        <v>0</v>
      </c>
      <c r="L121">
        <v>68</v>
      </c>
      <c r="M121">
        <v>0</v>
      </c>
      <c r="N121">
        <v>0</v>
      </c>
      <c r="O121">
        <v>272</v>
      </c>
      <c r="P121">
        <v>0</v>
      </c>
      <c r="Q121">
        <v>272</v>
      </c>
      <c r="R121">
        <v>0</v>
      </c>
      <c r="S121">
        <v>0</v>
      </c>
      <c r="T121">
        <v>0</v>
      </c>
      <c r="U121">
        <v>0</v>
      </c>
      <c r="V121">
        <v>53</v>
      </c>
      <c r="W121">
        <v>0</v>
      </c>
      <c r="X121">
        <v>0</v>
      </c>
      <c r="Y121">
        <v>0</v>
      </c>
      <c r="Z121">
        <v>0</v>
      </c>
      <c r="AA121">
        <v>0</v>
      </c>
      <c r="AB121">
        <v>0</v>
      </c>
      <c r="AC121">
        <v>0</v>
      </c>
      <c r="AD121">
        <v>53</v>
      </c>
      <c r="AE121">
        <v>0</v>
      </c>
      <c r="AF121">
        <v>53</v>
      </c>
    </row>
    <row r="122" spans="2:32">
      <c r="B122" t="s">
        <v>198</v>
      </c>
      <c r="C122">
        <v>0</v>
      </c>
      <c r="D122">
        <v>0</v>
      </c>
      <c r="E122">
        <v>0</v>
      </c>
      <c r="F122">
        <v>0</v>
      </c>
      <c r="G122">
        <v>37238</v>
      </c>
      <c r="H122">
        <v>0</v>
      </c>
      <c r="I122">
        <v>0</v>
      </c>
      <c r="J122">
        <v>0</v>
      </c>
      <c r="K122">
        <v>0</v>
      </c>
      <c r="L122">
        <v>1303</v>
      </c>
      <c r="M122">
        <v>0</v>
      </c>
      <c r="N122">
        <v>0</v>
      </c>
      <c r="O122">
        <v>38541</v>
      </c>
      <c r="P122">
        <v>0</v>
      </c>
      <c r="Q122">
        <v>38541</v>
      </c>
      <c r="R122">
        <v>0</v>
      </c>
      <c r="S122">
        <v>0</v>
      </c>
      <c r="T122">
        <v>0</v>
      </c>
      <c r="U122">
        <v>0</v>
      </c>
      <c r="V122">
        <v>3190</v>
      </c>
      <c r="W122">
        <v>0</v>
      </c>
      <c r="X122">
        <v>0</v>
      </c>
      <c r="Y122">
        <v>0</v>
      </c>
      <c r="Z122">
        <v>0</v>
      </c>
      <c r="AA122">
        <v>0</v>
      </c>
      <c r="AB122">
        <v>0</v>
      </c>
      <c r="AC122">
        <v>0</v>
      </c>
      <c r="AD122">
        <v>3190</v>
      </c>
      <c r="AE122">
        <v>0</v>
      </c>
      <c r="AF122">
        <v>3190</v>
      </c>
    </row>
    <row r="123" spans="2:32">
      <c r="B123" t="s">
        <v>199</v>
      </c>
      <c r="C123">
        <v>0</v>
      </c>
      <c r="D123">
        <v>0</v>
      </c>
      <c r="E123">
        <v>0</v>
      </c>
      <c r="F123">
        <v>0</v>
      </c>
      <c r="G123">
        <v>-117</v>
      </c>
      <c r="H123">
        <v>0</v>
      </c>
      <c r="I123">
        <v>0</v>
      </c>
      <c r="J123">
        <v>0</v>
      </c>
      <c r="K123">
        <v>0</v>
      </c>
      <c r="L123">
        <v>112</v>
      </c>
      <c r="M123">
        <v>0</v>
      </c>
      <c r="N123">
        <v>0</v>
      </c>
      <c r="O123">
        <v>-5</v>
      </c>
      <c r="P123">
        <v>0</v>
      </c>
      <c r="Q123">
        <v>-5</v>
      </c>
      <c r="R123">
        <v>0</v>
      </c>
      <c r="S123">
        <v>0</v>
      </c>
      <c r="T123">
        <v>0</v>
      </c>
      <c r="U123">
        <v>0</v>
      </c>
      <c r="V123">
        <v>254</v>
      </c>
      <c r="W123">
        <v>0</v>
      </c>
      <c r="X123">
        <v>0</v>
      </c>
      <c r="Y123">
        <v>0</v>
      </c>
      <c r="Z123">
        <v>0</v>
      </c>
      <c r="AA123">
        <v>0</v>
      </c>
      <c r="AB123">
        <v>0</v>
      </c>
      <c r="AC123">
        <v>0</v>
      </c>
      <c r="AD123">
        <v>254</v>
      </c>
      <c r="AE123">
        <v>0</v>
      </c>
      <c r="AF123">
        <v>254</v>
      </c>
    </row>
    <row r="124" spans="2:32">
      <c r="B124" t="s">
        <v>200</v>
      </c>
      <c r="C124">
        <v>0</v>
      </c>
      <c r="D124">
        <v>0</v>
      </c>
      <c r="E124">
        <v>0</v>
      </c>
      <c r="F124">
        <v>918</v>
      </c>
      <c r="G124">
        <v>0</v>
      </c>
      <c r="H124">
        <v>0</v>
      </c>
      <c r="I124">
        <v>0</v>
      </c>
      <c r="J124">
        <v>0</v>
      </c>
      <c r="K124">
        <v>0</v>
      </c>
      <c r="L124">
        <v>226</v>
      </c>
      <c r="M124">
        <v>0</v>
      </c>
      <c r="N124">
        <v>0</v>
      </c>
      <c r="O124">
        <v>1144</v>
      </c>
      <c r="P124">
        <v>0</v>
      </c>
      <c r="Q124">
        <v>1144</v>
      </c>
      <c r="R124">
        <v>0</v>
      </c>
      <c r="S124">
        <v>0</v>
      </c>
      <c r="T124">
        <v>0</v>
      </c>
      <c r="U124">
        <v>0</v>
      </c>
      <c r="V124">
        <v>0</v>
      </c>
      <c r="W124">
        <v>0</v>
      </c>
      <c r="X124">
        <v>0</v>
      </c>
      <c r="Y124">
        <v>0</v>
      </c>
      <c r="Z124">
        <v>0</v>
      </c>
      <c r="AA124">
        <v>0</v>
      </c>
      <c r="AB124">
        <v>0</v>
      </c>
      <c r="AC124">
        <v>0</v>
      </c>
      <c r="AD124">
        <v>0</v>
      </c>
      <c r="AE124">
        <v>0</v>
      </c>
      <c r="AF124">
        <v>0</v>
      </c>
    </row>
    <row r="125" spans="2:32">
      <c r="B125" t="s">
        <v>201</v>
      </c>
      <c r="C125">
        <v>0</v>
      </c>
      <c r="D125">
        <v>0</v>
      </c>
      <c r="E125">
        <v>0</v>
      </c>
      <c r="F125">
        <v>7396</v>
      </c>
      <c r="G125">
        <v>0</v>
      </c>
      <c r="H125">
        <v>0</v>
      </c>
      <c r="I125">
        <v>0</v>
      </c>
      <c r="J125">
        <v>0</v>
      </c>
      <c r="K125">
        <v>0</v>
      </c>
      <c r="L125">
        <v>0</v>
      </c>
      <c r="M125">
        <v>0</v>
      </c>
      <c r="N125">
        <v>0</v>
      </c>
      <c r="O125">
        <v>7396</v>
      </c>
      <c r="P125">
        <v>0</v>
      </c>
      <c r="Q125">
        <v>7396</v>
      </c>
      <c r="R125">
        <v>0</v>
      </c>
      <c r="S125">
        <v>0</v>
      </c>
      <c r="T125">
        <v>0</v>
      </c>
      <c r="U125">
        <v>476</v>
      </c>
      <c r="V125">
        <v>0</v>
      </c>
      <c r="W125">
        <v>0</v>
      </c>
      <c r="X125">
        <v>0</v>
      </c>
      <c r="Y125">
        <v>0</v>
      </c>
      <c r="Z125">
        <v>0</v>
      </c>
      <c r="AA125">
        <v>0</v>
      </c>
      <c r="AB125">
        <v>0</v>
      </c>
      <c r="AC125">
        <v>0</v>
      </c>
      <c r="AD125">
        <v>476</v>
      </c>
      <c r="AE125">
        <v>0</v>
      </c>
      <c r="AF125">
        <v>476</v>
      </c>
    </row>
    <row r="126" spans="2:32">
      <c r="B126" t="s">
        <v>202</v>
      </c>
      <c r="C126">
        <v>0</v>
      </c>
      <c r="D126">
        <v>0</v>
      </c>
      <c r="E126">
        <v>0</v>
      </c>
      <c r="F126">
        <v>55685</v>
      </c>
      <c r="G126">
        <v>0</v>
      </c>
      <c r="H126">
        <v>0</v>
      </c>
      <c r="I126">
        <v>0</v>
      </c>
      <c r="J126">
        <v>0</v>
      </c>
      <c r="K126">
        <v>0</v>
      </c>
      <c r="L126">
        <v>-55450</v>
      </c>
      <c r="M126">
        <v>0</v>
      </c>
      <c r="N126">
        <v>0</v>
      </c>
      <c r="O126">
        <v>235</v>
      </c>
      <c r="P126">
        <v>0</v>
      </c>
      <c r="Q126">
        <v>235</v>
      </c>
      <c r="R126">
        <v>0</v>
      </c>
      <c r="S126">
        <v>0</v>
      </c>
      <c r="T126">
        <v>0</v>
      </c>
      <c r="U126">
        <v>1587</v>
      </c>
      <c r="V126">
        <v>0</v>
      </c>
      <c r="W126">
        <v>0</v>
      </c>
      <c r="X126">
        <v>0</v>
      </c>
      <c r="Y126">
        <v>0</v>
      </c>
      <c r="Z126">
        <v>0</v>
      </c>
      <c r="AA126">
        <v>0</v>
      </c>
      <c r="AB126">
        <v>0</v>
      </c>
      <c r="AC126">
        <v>0</v>
      </c>
      <c r="AD126">
        <v>1587</v>
      </c>
      <c r="AE126">
        <v>0</v>
      </c>
      <c r="AF126">
        <v>1587</v>
      </c>
    </row>
    <row r="127" spans="2:32">
      <c r="B127" t="s">
        <v>203</v>
      </c>
      <c r="C127">
        <v>0</v>
      </c>
      <c r="D127">
        <v>0</v>
      </c>
      <c r="E127">
        <v>0</v>
      </c>
      <c r="F127">
        <v>17206</v>
      </c>
      <c r="G127">
        <v>0</v>
      </c>
      <c r="H127">
        <v>0</v>
      </c>
      <c r="I127">
        <v>0</v>
      </c>
      <c r="J127">
        <v>0</v>
      </c>
      <c r="K127">
        <v>0</v>
      </c>
      <c r="L127">
        <v>536</v>
      </c>
      <c r="M127">
        <v>0</v>
      </c>
      <c r="N127">
        <v>0</v>
      </c>
      <c r="O127">
        <v>17742</v>
      </c>
      <c r="P127">
        <v>0</v>
      </c>
      <c r="Q127">
        <v>17742</v>
      </c>
      <c r="R127">
        <v>0</v>
      </c>
      <c r="S127">
        <v>0</v>
      </c>
      <c r="T127">
        <v>0</v>
      </c>
      <c r="U127">
        <v>1668</v>
      </c>
      <c r="V127">
        <v>0</v>
      </c>
      <c r="W127">
        <v>0</v>
      </c>
      <c r="X127">
        <v>0</v>
      </c>
      <c r="Y127">
        <v>0</v>
      </c>
      <c r="Z127">
        <v>0</v>
      </c>
      <c r="AA127">
        <v>0</v>
      </c>
      <c r="AB127">
        <v>0</v>
      </c>
      <c r="AC127">
        <v>0</v>
      </c>
      <c r="AD127">
        <v>1668</v>
      </c>
      <c r="AE127">
        <v>0</v>
      </c>
      <c r="AF127">
        <v>1668</v>
      </c>
    </row>
    <row r="128" spans="2:32">
      <c r="B128" t="s">
        <v>204</v>
      </c>
      <c r="C128">
        <v>0</v>
      </c>
      <c r="D128">
        <v>0</v>
      </c>
      <c r="E128">
        <v>0</v>
      </c>
      <c r="F128">
        <v>36094</v>
      </c>
      <c r="G128">
        <v>0</v>
      </c>
      <c r="H128">
        <v>0</v>
      </c>
      <c r="I128">
        <v>0</v>
      </c>
      <c r="J128">
        <v>0</v>
      </c>
      <c r="K128">
        <v>0</v>
      </c>
      <c r="L128">
        <v>1315</v>
      </c>
      <c r="M128">
        <v>0</v>
      </c>
      <c r="N128">
        <v>0</v>
      </c>
      <c r="O128">
        <v>37409</v>
      </c>
      <c r="P128">
        <v>0</v>
      </c>
      <c r="Q128">
        <v>37409</v>
      </c>
      <c r="R128">
        <v>0</v>
      </c>
      <c r="S128">
        <v>0</v>
      </c>
      <c r="T128">
        <v>0</v>
      </c>
      <c r="U128">
        <v>2634</v>
      </c>
      <c r="V128">
        <v>0</v>
      </c>
      <c r="W128">
        <v>0</v>
      </c>
      <c r="X128">
        <v>0</v>
      </c>
      <c r="Y128">
        <v>0</v>
      </c>
      <c r="Z128">
        <v>0</v>
      </c>
      <c r="AA128">
        <v>0</v>
      </c>
      <c r="AB128">
        <v>0</v>
      </c>
      <c r="AC128">
        <v>0</v>
      </c>
      <c r="AD128">
        <v>2634</v>
      </c>
      <c r="AE128">
        <v>0</v>
      </c>
      <c r="AF128">
        <v>2634</v>
      </c>
    </row>
    <row r="129" spans="2:32">
      <c r="B129" t="s">
        <v>205</v>
      </c>
      <c r="C129">
        <v>0</v>
      </c>
      <c r="D129">
        <v>0</v>
      </c>
      <c r="E129">
        <v>0</v>
      </c>
      <c r="F129">
        <v>-1129</v>
      </c>
      <c r="G129">
        <v>0</v>
      </c>
      <c r="H129">
        <v>0</v>
      </c>
      <c r="I129">
        <v>0</v>
      </c>
      <c r="J129">
        <v>0</v>
      </c>
      <c r="K129">
        <v>0</v>
      </c>
      <c r="L129">
        <v>1129</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row>
    <row r="130" spans="2:32">
      <c r="B130" t="s">
        <v>116</v>
      </c>
      <c r="C130">
        <v>0</v>
      </c>
      <c r="D130">
        <v>0</v>
      </c>
      <c r="E130">
        <v>0</v>
      </c>
      <c r="F130">
        <v>0</v>
      </c>
      <c r="G130">
        <v>0</v>
      </c>
      <c r="H130">
        <v>0</v>
      </c>
      <c r="I130">
        <v>0</v>
      </c>
      <c r="J130">
        <v>0</v>
      </c>
      <c r="K130">
        <v>0</v>
      </c>
      <c r="L130">
        <v>-5</v>
      </c>
      <c r="M130">
        <v>0</v>
      </c>
      <c r="N130">
        <v>0</v>
      </c>
      <c r="O130">
        <v>-5</v>
      </c>
      <c r="P130">
        <v>0</v>
      </c>
      <c r="Q130">
        <v>-5</v>
      </c>
      <c r="R130">
        <v>0</v>
      </c>
      <c r="S130">
        <v>0</v>
      </c>
      <c r="T130">
        <v>0</v>
      </c>
      <c r="U130">
        <v>0</v>
      </c>
      <c r="V130">
        <v>0</v>
      </c>
      <c r="W130">
        <v>0</v>
      </c>
      <c r="X130">
        <v>0</v>
      </c>
      <c r="Y130">
        <v>0</v>
      </c>
      <c r="Z130">
        <v>0</v>
      </c>
      <c r="AA130">
        <v>0</v>
      </c>
      <c r="AB130">
        <v>0</v>
      </c>
      <c r="AC130">
        <v>0</v>
      </c>
      <c r="AD130">
        <v>0</v>
      </c>
      <c r="AE130">
        <v>0</v>
      </c>
      <c r="AF130">
        <v>0</v>
      </c>
    </row>
    <row r="131" spans="2:32">
      <c r="B131" t="s">
        <v>117</v>
      </c>
      <c r="C131">
        <v>0</v>
      </c>
      <c r="D131">
        <v>0</v>
      </c>
      <c r="E131">
        <v>0</v>
      </c>
      <c r="F131">
        <v>0</v>
      </c>
      <c r="G131">
        <v>0</v>
      </c>
      <c r="H131">
        <v>0</v>
      </c>
      <c r="I131">
        <v>0</v>
      </c>
      <c r="J131">
        <v>0</v>
      </c>
      <c r="K131">
        <v>0</v>
      </c>
      <c r="L131">
        <v>-198</v>
      </c>
      <c r="M131">
        <v>0</v>
      </c>
      <c r="N131">
        <v>0</v>
      </c>
      <c r="O131">
        <v>-198</v>
      </c>
      <c r="P131">
        <v>0</v>
      </c>
      <c r="Q131">
        <v>-198</v>
      </c>
      <c r="R131">
        <v>0</v>
      </c>
      <c r="S131">
        <v>0</v>
      </c>
      <c r="T131">
        <v>0</v>
      </c>
      <c r="U131">
        <v>0</v>
      </c>
      <c r="V131">
        <v>0</v>
      </c>
      <c r="W131">
        <v>0</v>
      </c>
      <c r="X131">
        <v>0</v>
      </c>
      <c r="Y131">
        <v>0</v>
      </c>
      <c r="Z131">
        <v>0</v>
      </c>
      <c r="AA131">
        <v>0</v>
      </c>
      <c r="AB131">
        <v>0</v>
      </c>
      <c r="AC131">
        <v>0</v>
      </c>
      <c r="AD131">
        <v>0</v>
      </c>
      <c r="AE131">
        <v>0</v>
      </c>
      <c r="AF131">
        <v>0</v>
      </c>
    </row>
    <row r="132" spans="2:32">
      <c r="B132" t="s">
        <v>118</v>
      </c>
      <c r="C132">
        <v>0</v>
      </c>
      <c r="D132">
        <v>0</v>
      </c>
      <c r="E132">
        <v>0</v>
      </c>
      <c r="F132">
        <v>0</v>
      </c>
      <c r="G132">
        <v>0</v>
      </c>
      <c r="H132">
        <v>0</v>
      </c>
      <c r="I132">
        <v>0</v>
      </c>
      <c r="J132">
        <v>0</v>
      </c>
      <c r="K132">
        <v>0</v>
      </c>
      <c r="L132">
        <v>146</v>
      </c>
      <c r="M132">
        <v>0</v>
      </c>
      <c r="N132">
        <v>0</v>
      </c>
      <c r="O132">
        <v>146</v>
      </c>
      <c r="P132">
        <v>0</v>
      </c>
      <c r="Q132">
        <v>146</v>
      </c>
      <c r="R132">
        <v>0</v>
      </c>
      <c r="S132">
        <v>0</v>
      </c>
      <c r="T132">
        <v>0</v>
      </c>
      <c r="U132">
        <v>0</v>
      </c>
      <c r="V132">
        <v>0</v>
      </c>
      <c r="W132">
        <v>0</v>
      </c>
      <c r="X132">
        <v>0</v>
      </c>
      <c r="Y132">
        <v>0</v>
      </c>
      <c r="Z132">
        <v>0</v>
      </c>
      <c r="AA132">
        <v>0</v>
      </c>
      <c r="AB132">
        <v>0</v>
      </c>
      <c r="AC132">
        <v>0</v>
      </c>
      <c r="AD132">
        <v>0</v>
      </c>
      <c r="AE132">
        <v>0</v>
      </c>
      <c r="AF132">
        <v>0</v>
      </c>
    </row>
    <row r="133" spans="2:32">
      <c r="B133" t="s">
        <v>119</v>
      </c>
      <c r="C133">
        <v>0</v>
      </c>
      <c r="D133">
        <v>0</v>
      </c>
      <c r="E133">
        <v>0</v>
      </c>
      <c r="F133">
        <v>0</v>
      </c>
      <c r="G133">
        <v>0</v>
      </c>
      <c r="H133">
        <v>0</v>
      </c>
      <c r="I133">
        <v>0</v>
      </c>
      <c r="J133">
        <v>0</v>
      </c>
      <c r="K133">
        <v>0</v>
      </c>
      <c r="L133">
        <v>4</v>
      </c>
      <c r="M133">
        <v>0</v>
      </c>
      <c r="N133">
        <v>0</v>
      </c>
      <c r="O133">
        <v>4</v>
      </c>
      <c r="P133">
        <v>0</v>
      </c>
      <c r="Q133">
        <v>4</v>
      </c>
      <c r="R133">
        <v>0</v>
      </c>
      <c r="S133">
        <v>0</v>
      </c>
      <c r="T133">
        <v>0</v>
      </c>
      <c r="U133">
        <v>0</v>
      </c>
      <c r="V133">
        <v>0</v>
      </c>
      <c r="W133">
        <v>0</v>
      </c>
      <c r="X133">
        <v>0</v>
      </c>
      <c r="Y133">
        <v>0</v>
      </c>
      <c r="Z133">
        <v>0</v>
      </c>
      <c r="AA133">
        <v>0</v>
      </c>
      <c r="AB133">
        <v>0</v>
      </c>
      <c r="AC133">
        <v>0</v>
      </c>
      <c r="AD133">
        <v>0</v>
      </c>
      <c r="AE133">
        <v>0</v>
      </c>
      <c r="AF133">
        <v>0</v>
      </c>
    </row>
    <row r="134" spans="2:32">
      <c r="B134" t="s">
        <v>120</v>
      </c>
      <c r="C134">
        <v>0</v>
      </c>
      <c r="D134">
        <v>0</v>
      </c>
      <c r="E134">
        <v>0</v>
      </c>
      <c r="F134">
        <v>0</v>
      </c>
      <c r="G134">
        <v>0</v>
      </c>
      <c r="H134">
        <v>0</v>
      </c>
      <c r="I134">
        <v>0</v>
      </c>
      <c r="J134">
        <v>0</v>
      </c>
      <c r="K134">
        <v>0</v>
      </c>
      <c r="L134">
        <v>-1</v>
      </c>
      <c r="M134">
        <v>0</v>
      </c>
      <c r="N134">
        <v>0</v>
      </c>
      <c r="O134">
        <v>-1</v>
      </c>
      <c r="P134">
        <v>0</v>
      </c>
      <c r="Q134">
        <v>-1</v>
      </c>
      <c r="R134">
        <v>0</v>
      </c>
      <c r="S134">
        <v>0</v>
      </c>
      <c r="T134">
        <v>0</v>
      </c>
      <c r="U134">
        <v>0</v>
      </c>
      <c r="V134">
        <v>0</v>
      </c>
      <c r="W134">
        <v>0</v>
      </c>
      <c r="X134">
        <v>0</v>
      </c>
      <c r="Y134">
        <v>0</v>
      </c>
      <c r="Z134">
        <v>0</v>
      </c>
      <c r="AA134">
        <v>0</v>
      </c>
      <c r="AB134">
        <v>0</v>
      </c>
      <c r="AC134">
        <v>0</v>
      </c>
      <c r="AD134">
        <v>0</v>
      </c>
      <c r="AE134">
        <v>0</v>
      </c>
      <c r="AF134">
        <v>0</v>
      </c>
    </row>
    <row r="135" spans="2:32">
      <c r="B135" t="s">
        <v>121</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row>
    <row r="136" spans="2:32">
      <c r="B136" t="s">
        <v>122</v>
      </c>
      <c r="C136">
        <v>0</v>
      </c>
      <c r="D136">
        <v>0</v>
      </c>
      <c r="E136">
        <v>0</v>
      </c>
      <c r="F136">
        <v>0</v>
      </c>
      <c r="G136">
        <v>0</v>
      </c>
      <c r="H136">
        <v>0</v>
      </c>
      <c r="I136">
        <v>0</v>
      </c>
      <c r="J136">
        <v>0</v>
      </c>
      <c r="K136">
        <v>0</v>
      </c>
      <c r="L136">
        <v>4</v>
      </c>
      <c r="M136">
        <v>0</v>
      </c>
      <c r="N136">
        <v>0</v>
      </c>
      <c r="O136">
        <v>4</v>
      </c>
      <c r="P136">
        <v>0</v>
      </c>
      <c r="Q136">
        <v>4</v>
      </c>
      <c r="R136">
        <v>0</v>
      </c>
      <c r="S136">
        <v>0</v>
      </c>
      <c r="T136">
        <v>0</v>
      </c>
      <c r="U136">
        <v>0</v>
      </c>
      <c r="V136">
        <v>0</v>
      </c>
      <c r="W136">
        <v>0</v>
      </c>
      <c r="X136">
        <v>0</v>
      </c>
      <c r="Y136">
        <v>0</v>
      </c>
      <c r="Z136">
        <v>0</v>
      </c>
      <c r="AA136">
        <v>159</v>
      </c>
      <c r="AB136">
        <v>0</v>
      </c>
      <c r="AC136">
        <v>0</v>
      </c>
      <c r="AD136">
        <v>159</v>
      </c>
      <c r="AE136">
        <v>0</v>
      </c>
      <c r="AF136">
        <v>159</v>
      </c>
    </row>
    <row r="137" spans="2:32">
      <c r="B137" t="s">
        <v>123</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row>
    <row r="138" spans="2:32">
      <c r="B138" t="s">
        <v>124</v>
      </c>
      <c r="C138">
        <v>0</v>
      </c>
      <c r="D138">
        <v>0</v>
      </c>
      <c r="E138">
        <v>0</v>
      </c>
      <c r="F138">
        <v>0</v>
      </c>
      <c r="G138">
        <v>0</v>
      </c>
      <c r="H138">
        <v>0</v>
      </c>
      <c r="I138">
        <v>0</v>
      </c>
      <c r="J138">
        <v>0</v>
      </c>
      <c r="K138">
        <v>0</v>
      </c>
      <c r="L138">
        <v>-139</v>
      </c>
      <c r="M138">
        <v>0</v>
      </c>
      <c r="N138">
        <v>0</v>
      </c>
      <c r="O138">
        <v>-139</v>
      </c>
      <c r="P138">
        <v>0</v>
      </c>
      <c r="Q138">
        <v>-139</v>
      </c>
      <c r="R138">
        <v>0</v>
      </c>
      <c r="S138">
        <v>0</v>
      </c>
      <c r="T138">
        <v>0</v>
      </c>
      <c r="U138">
        <v>0</v>
      </c>
      <c r="V138">
        <v>0</v>
      </c>
      <c r="W138">
        <v>0</v>
      </c>
      <c r="X138">
        <v>0</v>
      </c>
      <c r="Y138">
        <v>0</v>
      </c>
      <c r="Z138">
        <v>0</v>
      </c>
      <c r="AA138">
        <v>0</v>
      </c>
      <c r="AB138">
        <v>0</v>
      </c>
      <c r="AC138">
        <v>0</v>
      </c>
      <c r="AD138">
        <v>0</v>
      </c>
      <c r="AE138">
        <v>0</v>
      </c>
      <c r="AF138">
        <v>0</v>
      </c>
    </row>
    <row r="139" spans="2:32">
      <c r="B139" t="s">
        <v>125</v>
      </c>
      <c r="C139">
        <v>0</v>
      </c>
      <c r="D139">
        <v>0</v>
      </c>
      <c r="E139">
        <v>0</v>
      </c>
      <c r="F139">
        <v>0</v>
      </c>
      <c r="G139">
        <v>0</v>
      </c>
      <c r="H139">
        <v>0</v>
      </c>
      <c r="I139">
        <v>0</v>
      </c>
      <c r="J139">
        <v>0</v>
      </c>
      <c r="K139">
        <v>0</v>
      </c>
      <c r="L139">
        <v>3</v>
      </c>
      <c r="M139">
        <v>0</v>
      </c>
      <c r="N139">
        <v>0</v>
      </c>
      <c r="O139">
        <v>3</v>
      </c>
      <c r="P139">
        <v>0</v>
      </c>
      <c r="Q139">
        <v>3</v>
      </c>
      <c r="R139">
        <v>0</v>
      </c>
      <c r="S139">
        <v>0</v>
      </c>
      <c r="T139">
        <v>0</v>
      </c>
      <c r="U139">
        <v>0</v>
      </c>
      <c r="V139">
        <v>0</v>
      </c>
      <c r="W139">
        <v>0</v>
      </c>
      <c r="X139">
        <v>0</v>
      </c>
      <c r="Y139">
        <v>0</v>
      </c>
      <c r="Z139">
        <v>0</v>
      </c>
      <c r="AA139">
        <v>0</v>
      </c>
      <c r="AB139">
        <v>0</v>
      </c>
      <c r="AC139">
        <v>0</v>
      </c>
      <c r="AD139">
        <v>0</v>
      </c>
      <c r="AE139">
        <v>0</v>
      </c>
      <c r="AF139">
        <v>0</v>
      </c>
    </row>
    <row r="140" spans="2:32">
      <c r="B140" t="s">
        <v>161</v>
      </c>
      <c r="C140">
        <v>0</v>
      </c>
      <c r="D140">
        <v>0</v>
      </c>
      <c r="E140">
        <v>0</v>
      </c>
      <c r="F140">
        <v>0</v>
      </c>
      <c r="G140">
        <v>0</v>
      </c>
      <c r="H140">
        <v>0</v>
      </c>
      <c r="I140">
        <v>-203</v>
      </c>
      <c r="J140">
        <v>0</v>
      </c>
      <c r="K140">
        <v>0</v>
      </c>
      <c r="L140">
        <v>0</v>
      </c>
      <c r="M140">
        <v>0</v>
      </c>
      <c r="N140">
        <v>0</v>
      </c>
      <c r="O140">
        <v>-203</v>
      </c>
      <c r="P140">
        <v>0</v>
      </c>
      <c r="Q140">
        <v>-203</v>
      </c>
      <c r="R140">
        <v>0</v>
      </c>
      <c r="S140">
        <v>0</v>
      </c>
      <c r="T140">
        <v>0</v>
      </c>
      <c r="U140">
        <v>0</v>
      </c>
      <c r="V140">
        <v>0</v>
      </c>
      <c r="W140">
        <v>0</v>
      </c>
      <c r="X140">
        <v>0</v>
      </c>
      <c r="Y140">
        <v>0</v>
      </c>
      <c r="Z140">
        <v>0</v>
      </c>
      <c r="AA140">
        <v>0</v>
      </c>
      <c r="AB140">
        <v>0</v>
      </c>
      <c r="AC140">
        <v>0</v>
      </c>
      <c r="AD140">
        <v>0</v>
      </c>
      <c r="AE140">
        <v>0</v>
      </c>
      <c r="AF140">
        <v>0</v>
      </c>
    </row>
    <row r="141" spans="2:32">
      <c r="B141" t="s">
        <v>126</v>
      </c>
      <c r="C141">
        <v>0</v>
      </c>
      <c r="D141">
        <v>0</v>
      </c>
      <c r="E141">
        <v>0</v>
      </c>
      <c r="F141">
        <v>0</v>
      </c>
      <c r="G141">
        <v>0</v>
      </c>
      <c r="H141">
        <v>0</v>
      </c>
      <c r="I141">
        <v>-11255</v>
      </c>
      <c r="J141">
        <v>0</v>
      </c>
      <c r="K141">
        <v>0</v>
      </c>
      <c r="L141">
        <v>0</v>
      </c>
      <c r="M141">
        <v>0</v>
      </c>
      <c r="N141">
        <v>0</v>
      </c>
      <c r="O141">
        <v>-11255</v>
      </c>
      <c r="P141">
        <v>0</v>
      </c>
      <c r="Q141">
        <v>-11255</v>
      </c>
      <c r="R141">
        <v>0</v>
      </c>
      <c r="S141">
        <v>0</v>
      </c>
      <c r="T141">
        <v>0</v>
      </c>
      <c r="U141">
        <v>0</v>
      </c>
      <c r="V141">
        <v>0</v>
      </c>
      <c r="W141">
        <v>0</v>
      </c>
      <c r="X141">
        <v>0</v>
      </c>
      <c r="Y141">
        <v>0</v>
      </c>
      <c r="Z141">
        <v>0</v>
      </c>
      <c r="AA141">
        <v>0</v>
      </c>
      <c r="AB141">
        <v>0</v>
      </c>
      <c r="AC141">
        <v>0</v>
      </c>
      <c r="AD141">
        <v>0</v>
      </c>
      <c r="AE141">
        <v>0</v>
      </c>
      <c r="AF141">
        <v>0</v>
      </c>
    </row>
    <row r="142" spans="2:32">
      <c r="B142" t="s">
        <v>127</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row>
    <row r="143" spans="2:32">
      <c r="B143" t="s">
        <v>128</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row>
    <row r="144" spans="2:32">
      <c r="B144" t="s">
        <v>129</v>
      </c>
      <c r="C144">
        <v>0</v>
      </c>
      <c r="D144">
        <v>0</v>
      </c>
      <c r="E144">
        <v>0</v>
      </c>
      <c r="F144">
        <v>0</v>
      </c>
      <c r="G144">
        <v>0</v>
      </c>
      <c r="H144">
        <v>227</v>
      </c>
      <c r="I144">
        <v>0</v>
      </c>
      <c r="J144">
        <v>0</v>
      </c>
      <c r="K144">
        <v>0</v>
      </c>
      <c r="L144">
        <v>25</v>
      </c>
      <c r="M144">
        <v>0</v>
      </c>
      <c r="N144">
        <v>0</v>
      </c>
      <c r="O144">
        <v>252</v>
      </c>
      <c r="P144">
        <v>0</v>
      </c>
      <c r="Q144">
        <v>252</v>
      </c>
      <c r="R144">
        <v>0</v>
      </c>
      <c r="S144">
        <v>0</v>
      </c>
      <c r="T144">
        <v>0</v>
      </c>
      <c r="U144">
        <v>0</v>
      </c>
      <c r="V144">
        <v>0</v>
      </c>
      <c r="W144">
        <v>0</v>
      </c>
      <c r="X144">
        <v>0</v>
      </c>
      <c r="Y144">
        <v>0</v>
      </c>
      <c r="Z144">
        <v>0</v>
      </c>
      <c r="AA144">
        <v>0</v>
      </c>
      <c r="AB144">
        <v>0</v>
      </c>
      <c r="AC144">
        <v>0</v>
      </c>
      <c r="AD144">
        <v>0</v>
      </c>
      <c r="AE144">
        <v>0</v>
      </c>
      <c r="AF144">
        <v>0</v>
      </c>
    </row>
    <row r="145" spans="2:32">
      <c r="B145" t="s">
        <v>130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row>
    <row r="146" spans="2:32">
      <c r="B146" t="s">
        <v>131</v>
      </c>
      <c r="C146">
        <v>0</v>
      </c>
      <c r="D146">
        <v>0</v>
      </c>
      <c r="E146">
        <v>0</v>
      </c>
      <c r="F146">
        <v>0</v>
      </c>
      <c r="G146">
        <v>0</v>
      </c>
      <c r="H146">
        <v>-9338</v>
      </c>
      <c r="I146">
        <v>0</v>
      </c>
      <c r="J146">
        <v>0</v>
      </c>
      <c r="K146">
        <v>0</v>
      </c>
      <c r="L146">
        <v>0</v>
      </c>
      <c r="M146">
        <v>0</v>
      </c>
      <c r="N146">
        <v>0</v>
      </c>
      <c r="O146">
        <v>-9338</v>
      </c>
      <c r="P146">
        <v>0</v>
      </c>
      <c r="Q146">
        <v>-9338</v>
      </c>
      <c r="R146">
        <v>0</v>
      </c>
      <c r="S146">
        <v>0</v>
      </c>
      <c r="T146">
        <v>0</v>
      </c>
      <c r="U146">
        <v>0</v>
      </c>
      <c r="V146">
        <v>0</v>
      </c>
      <c r="W146">
        <v>12704</v>
      </c>
      <c r="X146">
        <v>0</v>
      </c>
      <c r="Y146">
        <v>0</v>
      </c>
      <c r="Z146">
        <v>0</v>
      </c>
      <c r="AA146">
        <v>0</v>
      </c>
      <c r="AB146">
        <v>0</v>
      </c>
      <c r="AC146">
        <v>0</v>
      </c>
      <c r="AD146">
        <v>12704</v>
      </c>
      <c r="AE146">
        <v>0</v>
      </c>
      <c r="AF146">
        <v>12704</v>
      </c>
    </row>
    <row r="147" spans="2:32">
      <c r="B147" t="s">
        <v>132</v>
      </c>
      <c r="C147">
        <v>0</v>
      </c>
      <c r="D147">
        <v>0</v>
      </c>
      <c r="E147">
        <v>0</v>
      </c>
      <c r="F147">
        <v>0</v>
      </c>
      <c r="G147">
        <v>0</v>
      </c>
      <c r="H147">
        <v>-34</v>
      </c>
      <c r="I147">
        <v>0</v>
      </c>
      <c r="J147">
        <v>0</v>
      </c>
      <c r="K147">
        <v>0</v>
      </c>
      <c r="L147">
        <v>34</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row>
    <row r="148" spans="2:32">
      <c r="B148" t="s">
        <v>133</v>
      </c>
      <c r="C148">
        <v>0</v>
      </c>
      <c r="D148">
        <v>0</v>
      </c>
      <c r="E148">
        <v>0</v>
      </c>
      <c r="F148">
        <v>0</v>
      </c>
      <c r="G148">
        <v>0</v>
      </c>
      <c r="H148">
        <v>-10</v>
      </c>
      <c r="I148">
        <v>0</v>
      </c>
      <c r="J148">
        <v>0</v>
      </c>
      <c r="K148">
        <v>0</v>
      </c>
      <c r="L148">
        <v>10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7"/>
  <sheetViews>
    <sheetView workbookViewId="0">
      <selection activeCell="L5" sqref="L5"/>
    </sheetView>
  </sheetViews>
  <sheetFormatPr defaultRowHeight="12.75"/>
  <cols>
    <col min="2" max="2" bestFit="true" customWidth="true" width="77.42578125" collapsed="false"/>
  </cols>
  <sheetData>
    <row r="2" spans="2:32">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row>
    <row r="3" spans="2:32">
      <c r="B3" t="s">
        <v>206</v>
      </c>
      <c r="C3" t="s">
        <v>163</v>
      </c>
      <c r="D3" t="s">
        <v>164</v>
      </c>
      <c r="E3" t="s">
        <v>165</v>
      </c>
      <c r="F3" t="s">
        <v>166</v>
      </c>
      <c r="G3" t="s">
        <v>167</v>
      </c>
      <c r="H3" t="s">
        <v>168</v>
      </c>
      <c r="I3" t="s">
        <v>169</v>
      </c>
      <c r="J3" t="s">
        <v>170</v>
      </c>
      <c r="K3" t="s">
        <v>171</v>
      </c>
      <c r="L3" t="s">
        <v>172</v>
      </c>
      <c r="M3" t="s">
        <v>173</v>
      </c>
      <c r="N3" t="s">
        <v>174</v>
      </c>
      <c r="O3" t="s">
        <v>175</v>
      </c>
      <c r="P3" t="s">
        <v>190</v>
      </c>
      <c r="Q3" t="s">
        <v>191</v>
      </c>
      <c r="R3" t="s">
        <v>176</v>
      </c>
      <c r="S3" t="s">
        <v>177</v>
      </c>
      <c r="T3" t="s">
        <v>178</v>
      </c>
      <c r="U3" t="s">
        <v>179</v>
      </c>
      <c r="V3" t="s">
        <v>180</v>
      </c>
      <c r="W3" t="s">
        <v>181</v>
      </c>
      <c r="X3" t="s">
        <v>182</v>
      </c>
      <c r="Y3" t="s">
        <v>183</v>
      </c>
      <c r="Z3" t="s">
        <v>184</v>
      </c>
      <c r="AA3" t="s">
        <v>185</v>
      </c>
      <c r="AB3" t="s">
        <v>186</v>
      </c>
      <c r="AC3" t="s">
        <v>187</v>
      </c>
      <c r="AD3" t="s">
        <v>188</v>
      </c>
      <c r="AE3" t="s">
        <v>192</v>
      </c>
      <c r="AF3" t="s">
        <v>193</v>
      </c>
    </row>
    <row r="4" spans="2:32">
      <c r="B4" t="s">
        <v>83</v>
      </c>
      <c r="C4">
        <v>4547561</v>
      </c>
      <c r="D4">
        <v>617872</v>
      </c>
      <c r="E4">
        <v>2872756</v>
      </c>
      <c r="F4">
        <v>517574</v>
      </c>
      <c r="G4">
        <v>285580</v>
      </c>
      <c r="H4">
        <v>477228</v>
      </c>
      <c r="I4">
        <v>-11585</v>
      </c>
      <c r="J4">
        <v>655534</v>
      </c>
      <c r="K4">
        <v>292118</v>
      </c>
      <c r="L4">
        <v>420430</v>
      </c>
      <c r="M4">
        <v>324098</v>
      </c>
      <c r="N4">
        <v>-12254</v>
      </c>
      <c r="O4">
        <v>10986912</v>
      </c>
      <c r="P4">
        <v>-231171</v>
      </c>
      <c r="Q4">
        <v>10755741</v>
      </c>
      <c r="R4">
        <v>9111</v>
      </c>
      <c r="S4">
        <v>4899</v>
      </c>
      <c r="T4">
        <v>1828</v>
      </c>
      <c r="U4">
        <v>1916</v>
      </c>
      <c r="V4">
        <v>5737</v>
      </c>
      <c r="W4">
        <v>5614</v>
      </c>
      <c r="X4">
        <v>0</v>
      </c>
      <c r="Y4">
        <v>9274</v>
      </c>
      <c r="Z4">
        <v>2666</v>
      </c>
      <c r="AA4">
        <v>14764</v>
      </c>
      <c r="AB4">
        <v>922</v>
      </c>
      <c r="AC4">
        <v>834</v>
      </c>
      <c r="AD4">
        <v>57565</v>
      </c>
      <c r="AE4">
        <v>157907</v>
      </c>
      <c r="AF4">
        <v>215472</v>
      </c>
    </row>
    <row r="5" spans="2:32">
      <c r="B5" t="s">
        <v>84</v>
      </c>
      <c r="C5">
        <v>147065</v>
      </c>
      <c r="D5">
        <v>23628</v>
      </c>
      <c r="E5">
        <v>123612</v>
      </c>
      <c r="F5">
        <v>21328</v>
      </c>
      <c r="G5">
        <v>11810</v>
      </c>
      <c r="H5">
        <v>11077</v>
      </c>
      <c r="I5">
        <v>0</v>
      </c>
      <c r="J5">
        <v>26720</v>
      </c>
      <c r="K5">
        <v>8987</v>
      </c>
      <c r="L5">
        <v>33609</v>
      </c>
      <c r="M5">
        <v>7537</v>
      </c>
      <c r="N5">
        <v>0</v>
      </c>
      <c r="O5">
        <v>415373</v>
      </c>
      <c r="P5">
        <v>-11717</v>
      </c>
      <c r="Q5">
        <v>403656</v>
      </c>
      <c r="R5">
        <v>0</v>
      </c>
      <c r="S5">
        <v>0</v>
      </c>
      <c r="T5">
        <v>0</v>
      </c>
      <c r="U5">
        <v>0</v>
      </c>
      <c r="V5">
        <v>0</v>
      </c>
      <c r="W5">
        <v>27</v>
      </c>
      <c r="X5">
        <v>0</v>
      </c>
      <c r="Y5">
        <v>0</v>
      </c>
      <c r="Z5">
        <v>0</v>
      </c>
      <c r="AA5">
        <v>236</v>
      </c>
      <c r="AB5">
        <v>0</v>
      </c>
      <c r="AC5">
        <v>0</v>
      </c>
      <c r="AD5">
        <v>263</v>
      </c>
      <c r="AE5">
        <v>23387</v>
      </c>
      <c r="AF5">
        <v>23650</v>
      </c>
    </row>
    <row r="6" spans="2:32">
      <c r="B6" t="s">
        <v>85</v>
      </c>
      <c r="C6">
        <v>230471</v>
      </c>
      <c r="D6">
        <v>20005</v>
      </c>
      <c r="E6">
        <v>118140</v>
      </c>
      <c r="F6">
        <v>16111</v>
      </c>
      <c r="G6">
        <v>7969</v>
      </c>
      <c r="H6">
        <v>25663</v>
      </c>
      <c r="I6">
        <v>0</v>
      </c>
      <c r="J6">
        <v>26966</v>
      </c>
      <c r="K6">
        <v>5351</v>
      </c>
      <c r="L6">
        <v>14582</v>
      </c>
      <c r="M6">
        <v>7190</v>
      </c>
      <c r="N6">
        <v>513</v>
      </c>
      <c r="O6">
        <v>472961</v>
      </c>
      <c r="P6">
        <v>-2097</v>
      </c>
      <c r="Q6">
        <v>470864</v>
      </c>
      <c r="R6">
        <v>1719</v>
      </c>
      <c r="S6">
        <v>25</v>
      </c>
      <c r="T6">
        <v>60</v>
      </c>
      <c r="U6">
        <v>0</v>
      </c>
      <c r="V6">
        <v>0</v>
      </c>
      <c r="W6">
        <v>109</v>
      </c>
      <c r="X6">
        <v>0</v>
      </c>
      <c r="Y6">
        <v>0</v>
      </c>
      <c r="Z6">
        <v>0</v>
      </c>
      <c r="AA6">
        <v>56</v>
      </c>
      <c r="AB6">
        <v>0</v>
      </c>
      <c r="AC6">
        <v>0</v>
      </c>
      <c r="AD6">
        <v>1969</v>
      </c>
      <c r="AE6">
        <v>13871</v>
      </c>
      <c r="AF6">
        <v>15840</v>
      </c>
    </row>
    <row r="7" spans="2:32">
      <c r="B7" t="s">
        <v>86</v>
      </c>
      <c r="C7">
        <v>97315</v>
      </c>
      <c r="D7">
        <v>10736</v>
      </c>
      <c r="E7">
        <v>56702</v>
      </c>
      <c r="F7">
        <v>8229</v>
      </c>
      <c r="G7">
        <v>4446</v>
      </c>
      <c r="H7">
        <v>12573</v>
      </c>
      <c r="I7">
        <v>0</v>
      </c>
      <c r="J7">
        <v>11990</v>
      </c>
      <c r="K7">
        <v>3444</v>
      </c>
      <c r="L7">
        <v>13645</v>
      </c>
      <c r="M7">
        <v>7706</v>
      </c>
      <c r="N7">
        <v>-10</v>
      </c>
      <c r="O7">
        <v>226776</v>
      </c>
      <c r="P7">
        <v>-2688</v>
      </c>
      <c r="Q7">
        <v>224088</v>
      </c>
      <c r="R7">
        <v>666</v>
      </c>
      <c r="S7">
        <v>297</v>
      </c>
      <c r="T7">
        <v>59</v>
      </c>
      <c r="U7">
        <v>0</v>
      </c>
      <c r="V7">
        <v>0</v>
      </c>
      <c r="W7">
        <v>372</v>
      </c>
      <c r="X7">
        <v>0</v>
      </c>
      <c r="Y7">
        <v>194</v>
      </c>
      <c r="Z7">
        <v>39</v>
      </c>
      <c r="AA7">
        <v>4724</v>
      </c>
      <c r="AB7">
        <v>25</v>
      </c>
      <c r="AC7">
        <v>0</v>
      </c>
      <c r="AD7">
        <v>6376</v>
      </c>
      <c r="AE7">
        <v>4709</v>
      </c>
      <c r="AF7">
        <v>11085</v>
      </c>
    </row>
    <row r="8" spans="2:32">
      <c r="B8" t="s">
        <v>87</v>
      </c>
      <c r="C8">
        <v>90053</v>
      </c>
      <c r="D8">
        <v>8244</v>
      </c>
      <c r="E8">
        <v>54561</v>
      </c>
      <c r="F8">
        <v>8810</v>
      </c>
      <c r="G8">
        <v>4839</v>
      </c>
      <c r="H8">
        <v>16195</v>
      </c>
      <c r="I8">
        <v>0</v>
      </c>
      <c r="J8">
        <v>16534</v>
      </c>
      <c r="K8">
        <v>4611</v>
      </c>
      <c r="L8">
        <v>12050</v>
      </c>
      <c r="M8">
        <v>4045</v>
      </c>
      <c r="N8">
        <v>408</v>
      </c>
      <c r="O8">
        <v>220350</v>
      </c>
      <c r="Q8">
        <v>220350</v>
      </c>
      <c r="R8">
        <v>0</v>
      </c>
      <c r="S8">
        <v>46</v>
      </c>
      <c r="T8">
        <v>0</v>
      </c>
      <c r="U8">
        <v>0</v>
      </c>
      <c r="V8">
        <v>0</v>
      </c>
      <c r="W8">
        <v>0</v>
      </c>
      <c r="X8">
        <v>0</v>
      </c>
      <c r="Y8">
        <v>0</v>
      </c>
      <c r="Z8">
        <v>19</v>
      </c>
      <c r="AA8">
        <v>0</v>
      </c>
      <c r="AB8">
        <v>0</v>
      </c>
      <c r="AC8">
        <v>58</v>
      </c>
      <c r="AD8">
        <v>123</v>
      </c>
      <c r="AF8">
        <v>123</v>
      </c>
    </row>
    <row r="9" spans="2:32">
      <c r="B9" t="s">
        <v>88</v>
      </c>
      <c r="C9">
        <v>43083</v>
      </c>
      <c r="D9">
        <v>5273</v>
      </c>
      <c r="E9">
        <v>26055</v>
      </c>
      <c r="F9">
        <v>4021</v>
      </c>
      <c r="G9">
        <v>2658</v>
      </c>
      <c r="H9">
        <v>2857</v>
      </c>
      <c r="I9">
        <v>0</v>
      </c>
      <c r="J9">
        <v>5331</v>
      </c>
      <c r="K9">
        <v>1709</v>
      </c>
      <c r="L9">
        <v>2465</v>
      </c>
      <c r="M9">
        <v>3429</v>
      </c>
      <c r="N9">
        <v>0</v>
      </c>
      <c r="O9">
        <v>96881</v>
      </c>
      <c r="P9">
        <v>-3491</v>
      </c>
      <c r="Q9">
        <v>93390</v>
      </c>
      <c r="R9">
        <v>106</v>
      </c>
      <c r="S9">
        <v>0</v>
      </c>
      <c r="T9">
        <v>0</v>
      </c>
      <c r="U9">
        <v>0</v>
      </c>
      <c r="V9">
        <v>0</v>
      </c>
      <c r="W9">
        <v>0</v>
      </c>
      <c r="X9">
        <v>0</v>
      </c>
      <c r="Y9">
        <v>0</v>
      </c>
      <c r="Z9">
        <v>0</v>
      </c>
      <c r="AA9">
        <v>0</v>
      </c>
      <c r="AB9">
        <v>212</v>
      </c>
      <c r="AC9">
        <v>0</v>
      </c>
      <c r="AD9">
        <v>318</v>
      </c>
      <c r="AE9">
        <v>1884</v>
      </c>
      <c r="AF9">
        <v>2202</v>
      </c>
    </row>
    <row r="10" spans="2:32">
      <c r="B10" t="s">
        <v>89</v>
      </c>
      <c r="C10">
        <v>138097</v>
      </c>
      <c r="D10">
        <v>17322</v>
      </c>
      <c r="E10">
        <v>78216</v>
      </c>
      <c r="F10">
        <v>12352</v>
      </c>
      <c r="G10">
        <v>8315</v>
      </c>
      <c r="H10">
        <v>18408</v>
      </c>
      <c r="I10">
        <v>0</v>
      </c>
      <c r="J10">
        <v>16802</v>
      </c>
      <c r="K10">
        <v>7585</v>
      </c>
      <c r="L10">
        <v>13265</v>
      </c>
      <c r="M10">
        <v>15147</v>
      </c>
      <c r="N10">
        <v>-194</v>
      </c>
      <c r="O10">
        <v>325315</v>
      </c>
      <c r="Q10">
        <v>325315</v>
      </c>
      <c r="R10">
        <v>219</v>
      </c>
      <c r="S10">
        <v>134</v>
      </c>
      <c r="T10">
        <v>-7</v>
      </c>
      <c r="U10">
        <v>0</v>
      </c>
      <c r="V10">
        <v>-11</v>
      </c>
      <c r="W10">
        <v>237</v>
      </c>
      <c r="X10">
        <v>0</v>
      </c>
      <c r="Y10">
        <v>260</v>
      </c>
      <c r="Z10">
        <v>24</v>
      </c>
      <c r="AA10">
        <v>-315</v>
      </c>
      <c r="AB10">
        <v>0</v>
      </c>
      <c r="AC10">
        <v>0</v>
      </c>
      <c r="AD10">
        <v>541</v>
      </c>
      <c r="AF10">
        <v>541</v>
      </c>
    </row>
    <row r="11" spans="2:32">
      <c r="B11" t="s">
        <v>90</v>
      </c>
      <c r="C11">
        <v>125865</v>
      </c>
      <c r="D11">
        <v>19982</v>
      </c>
      <c r="E11">
        <v>92106</v>
      </c>
      <c r="F11">
        <v>15606</v>
      </c>
      <c r="G11">
        <v>12169</v>
      </c>
      <c r="H11">
        <v>7805</v>
      </c>
      <c r="I11">
        <v>0</v>
      </c>
      <c r="J11">
        <v>18549</v>
      </c>
      <c r="K11">
        <v>13590</v>
      </c>
      <c r="L11">
        <v>10304</v>
      </c>
      <c r="M11">
        <v>14462</v>
      </c>
      <c r="N11">
        <v>0</v>
      </c>
      <c r="O11">
        <v>330438</v>
      </c>
      <c r="P11">
        <v>-16349</v>
      </c>
      <c r="Q11">
        <v>314089</v>
      </c>
      <c r="R11">
        <v>679</v>
      </c>
      <c r="S11">
        <v>0</v>
      </c>
      <c r="T11">
        <v>0</v>
      </c>
      <c r="U11">
        <v>0</v>
      </c>
      <c r="V11">
        <v>0</v>
      </c>
      <c r="W11">
        <v>1056</v>
      </c>
      <c r="X11">
        <v>0</v>
      </c>
      <c r="Y11">
        <v>0</v>
      </c>
      <c r="Z11">
        <v>0</v>
      </c>
      <c r="AA11">
        <v>0</v>
      </c>
      <c r="AB11">
        <v>0</v>
      </c>
      <c r="AC11">
        <v>0</v>
      </c>
      <c r="AD11">
        <v>1735</v>
      </c>
      <c r="AE11">
        <v>373</v>
      </c>
      <c r="AF11">
        <v>2108</v>
      </c>
    </row>
    <row r="12" spans="2:32">
      <c r="B12" t="s">
        <v>91</v>
      </c>
      <c r="C12">
        <v>107188</v>
      </c>
      <c r="D12">
        <v>11642</v>
      </c>
      <c r="E12">
        <v>67998</v>
      </c>
      <c r="F12">
        <v>9276</v>
      </c>
      <c r="G12">
        <v>5925</v>
      </c>
      <c r="H12">
        <v>13408</v>
      </c>
      <c r="I12">
        <v>0</v>
      </c>
      <c r="J12">
        <v>11805</v>
      </c>
      <c r="K12">
        <v>4850</v>
      </c>
      <c r="L12">
        <v>6653</v>
      </c>
      <c r="M12">
        <v>8096</v>
      </c>
      <c r="N12">
        <v>0</v>
      </c>
      <c r="O12">
        <v>246841</v>
      </c>
      <c r="P12">
        <v>-6006</v>
      </c>
      <c r="Q12">
        <v>240835</v>
      </c>
      <c r="R12">
        <v>43</v>
      </c>
      <c r="S12">
        <v>26</v>
      </c>
      <c r="T12">
        <v>34</v>
      </c>
      <c r="U12">
        <v>0</v>
      </c>
      <c r="V12">
        <v>0</v>
      </c>
      <c r="W12">
        <v>67</v>
      </c>
      <c r="X12">
        <v>0</v>
      </c>
      <c r="Y12">
        <v>25</v>
      </c>
      <c r="Z12">
        <v>76</v>
      </c>
      <c r="AA12">
        <v>3</v>
      </c>
      <c r="AB12">
        <v>27</v>
      </c>
      <c r="AC12">
        <v>0</v>
      </c>
      <c r="AD12">
        <v>301</v>
      </c>
      <c r="AE12">
        <v>6280</v>
      </c>
      <c r="AF12">
        <v>6581</v>
      </c>
    </row>
    <row r="13" spans="2:32">
      <c r="B13" t="s">
        <v>92</v>
      </c>
      <c r="C13">
        <v>104601</v>
      </c>
      <c r="D13">
        <v>9626</v>
      </c>
      <c r="E13">
        <v>50943</v>
      </c>
      <c r="F13">
        <v>6353</v>
      </c>
      <c r="G13">
        <v>4962</v>
      </c>
      <c r="H13">
        <v>8747</v>
      </c>
      <c r="I13">
        <v>0</v>
      </c>
      <c r="J13">
        <v>14709</v>
      </c>
      <c r="K13">
        <v>2600</v>
      </c>
      <c r="L13">
        <v>7926</v>
      </c>
      <c r="M13">
        <v>1125</v>
      </c>
      <c r="N13">
        <v>0</v>
      </c>
      <c r="O13">
        <v>211592</v>
      </c>
      <c r="P13">
        <v>-3396</v>
      </c>
      <c r="Q13">
        <v>208196</v>
      </c>
      <c r="R13">
        <v>0</v>
      </c>
      <c r="S13">
        <v>0</v>
      </c>
      <c r="T13">
        <v>0</v>
      </c>
      <c r="U13">
        <v>0</v>
      </c>
      <c r="V13">
        <v>0</v>
      </c>
      <c r="W13">
        <v>0</v>
      </c>
      <c r="X13">
        <v>0</v>
      </c>
      <c r="Y13">
        <v>0</v>
      </c>
      <c r="Z13">
        <v>0</v>
      </c>
      <c r="AA13">
        <v>0</v>
      </c>
      <c r="AB13">
        <v>0</v>
      </c>
      <c r="AC13">
        <v>0</v>
      </c>
      <c r="AD13">
        <v>0</v>
      </c>
      <c r="AE13">
        <v>1461</v>
      </c>
      <c r="AF13">
        <v>1461</v>
      </c>
    </row>
    <row r="14" spans="2:32">
      <c r="B14" t="s">
        <v>93</v>
      </c>
      <c r="C14">
        <v>85829</v>
      </c>
      <c r="D14">
        <v>18735</v>
      </c>
      <c r="E14">
        <v>53335</v>
      </c>
      <c r="F14">
        <v>6661</v>
      </c>
      <c r="G14">
        <v>2841</v>
      </c>
      <c r="H14">
        <v>6352</v>
      </c>
      <c r="I14">
        <v>0</v>
      </c>
      <c r="J14">
        <v>10346</v>
      </c>
      <c r="K14">
        <v>2415</v>
      </c>
      <c r="L14">
        <v>4807</v>
      </c>
      <c r="M14">
        <v>10019</v>
      </c>
      <c r="N14">
        <v>0</v>
      </c>
      <c r="O14">
        <v>201340</v>
      </c>
      <c r="P14">
        <v>-592</v>
      </c>
      <c r="Q14">
        <v>200748</v>
      </c>
      <c r="R14">
        <v>795</v>
      </c>
      <c r="S14">
        <v>0</v>
      </c>
      <c r="T14">
        <v>0</v>
      </c>
      <c r="U14">
        <v>0</v>
      </c>
      <c r="V14">
        <v>0</v>
      </c>
      <c r="W14">
        <v>0</v>
      </c>
      <c r="X14">
        <v>0</v>
      </c>
      <c r="Y14">
        <v>0</v>
      </c>
      <c r="Z14">
        <v>0</v>
      </c>
      <c r="AA14">
        <v>137</v>
      </c>
      <c r="AB14">
        <v>0</v>
      </c>
      <c r="AC14">
        <v>0</v>
      </c>
      <c r="AD14">
        <v>932</v>
      </c>
      <c r="AE14">
        <v>4006</v>
      </c>
      <c r="AF14">
        <v>4938</v>
      </c>
    </row>
    <row r="15" spans="2:32">
      <c r="B15" t="s">
        <v>94</v>
      </c>
      <c r="C15">
        <v>101292</v>
      </c>
      <c r="D15">
        <v>9485</v>
      </c>
      <c r="E15">
        <v>42539</v>
      </c>
      <c r="F15">
        <v>6666</v>
      </c>
      <c r="G15">
        <v>3469</v>
      </c>
      <c r="H15">
        <v>10991</v>
      </c>
      <c r="I15">
        <v>0</v>
      </c>
      <c r="J15">
        <v>8128</v>
      </c>
      <c r="K15">
        <v>3025</v>
      </c>
      <c r="L15">
        <v>6130</v>
      </c>
      <c r="M15">
        <v>874</v>
      </c>
      <c r="N15">
        <v>0</v>
      </c>
      <c r="O15">
        <v>192599</v>
      </c>
      <c r="P15">
        <v>-2630</v>
      </c>
      <c r="Q15">
        <v>189969</v>
      </c>
      <c r="R15">
        <v>1007</v>
      </c>
      <c r="S15">
        <v>33</v>
      </c>
      <c r="T15">
        <v>68</v>
      </c>
      <c r="U15">
        <v>0</v>
      </c>
      <c r="V15">
        <v>0</v>
      </c>
      <c r="W15">
        <v>103</v>
      </c>
      <c r="X15">
        <v>0</v>
      </c>
      <c r="Y15">
        <v>9</v>
      </c>
      <c r="Z15">
        <v>16</v>
      </c>
      <c r="AA15">
        <v>11</v>
      </c>
      <c r="AB15">
        <v>1</v>
      </c>
      <c r="AC15">
        <v>0</v>
      </c>
      <c r="AD15">
        <v>1248</v>
      </c>
      <c r="AE15">
        <v>300</v>
      </c>
      <c r="AF15">
        <v>1548</v>
      </c>
    </row>
    <row r="16" spans="2:32">
      <c r="B16" t="s">
        <v>95</v>
      </c>
      <c r="C16">
        <v>286280</v>
      </c>
      <c r="D16">
        <v>40092</v>
      </c>
      <c r="E16">
        <v>281789</v>
      </c>
      <c r="F16">
        <v>43722</v>
      </c>
      <c r="G16">
        <v>21051</v>
      </c>
      <c r="H16">
        <v>14033</v>
      </c>
      <c r="I16">
        <v>0</v>
      </c>
      <c r="J16">
        <v>67420</v>
      </c>
      <c r="K16">
        <v>30905</v>
      </c>
      <c r="L16">
        <v>38745</v>
      </c>
      <c r="M16">
        <v>27290</v>
      </c>
      <c r="N16">
        <v>0</v>
      </c>
      <c r="O16">
        <v>851327</v>
      </c>
      <c r="P16">
        <v>-41213</v>
      </c>
      <c r="Q16">
        <v>810114</v>
      </c>
      <c r="R16">
        <v>0</v>
      </c>
      <c r="S16">
        <v>0</v>
      </c>
      <c r="T16">
        <v>0</v>
      </c>
      <c r="U16">
        <v>0</v>
      </c>
      <c r="V16">
        <v>0</v>
      </c>
      <c r="W16">
        <v>0</v>
      </c>
      <c r="X16">
        <v>0</v>
      </c>
      <c r="Y16">
        <v>0</v>
      </c>
      <c r="Z16">
        <v>0</v>
      </c>
      <c r="AA16">
        <v>0</v>
      </c>
      <c r="AB16">
        <v>0</v>
      </c>
      <c r="AC16">
        <v>0</v>
      </c>
      <c r="AD16">
        <v>0</v>
      </c>
      <c r="AE16">
        <v>0</v>
      </c>
      <c r="AF16">
        <v>0</v>
      </c>
    </row>
    <row r="17" spans="2:32">
      <c r="B17" t="s">
        <v>96</v>
      </c>
      <c r="C17">
        <v>40997</v>
      </c>
      <c r="D17">
        <v>4444</v>
      </c>
      <c r="E17">
        <v>22133</v>
      </c>
      <c r="F17">
        <v>1801</v>
      </c>
      <c r="G17">
        <v>2308</v>
      </c>
      <c r="H17">
        <v>7447</v>
      </c>
      <c r="I17">
        <v>0</v>
      </c>
      <c r="J17">
        <v>5806</v>
      </c>
      <c r="K17">
        <v>2869</v>
      </c>
      <c r="L17">
        <v>5088</v>
      </c>
      <c r="M17">
        <v>1889</v>
      </c>
      <c r="N17">
        <v>261</v>
      </c>
      <c r="O17">
        <v>95043</v>
      </c>
      <c r="Q17">
        <v>95043</v>
      </c>
      <c r="R17">
        <v>0</v>
      </c>
      <c r="S17">
        <v>0</v>
      </c>
      <c r="T17">
        <v>0</v>
      </c>
      <c r="U17">
        <v>0</v>
      </c>
      <c r="V17">
        <v>0</v>
      </c>
      <c r="W17">
        <v>0</v>
      </c>
      <c r="X17">
        <v>0</v>
      </c>
      <c r="Y17">
        <v>0</v>
      </c>
      <c r="Z17">
        <v>0</v>
      </c>
      <c r="AA17">
        <v>0</v>
      </c>
      <c r="AB17">
        <v>0</v>
      </c>
      <c r="AC17">
        <v>0</v>
      </c>
      <c r="AD17">
        <v>0</v>
      </c>
      <c r="AF17">
        <v>0</v>
      </c>
    </row>
    <row r="18" spans="2:32">
      <c r="B18" t="s">
        <v>97</v>
      </c>
      <c r="C18">
        <v>131694</v>
      </c>
      <c r="D18">
        <v>15602</v>
      </c>
      <c r="E18">
        <v>76332</v>
      </c>
      <c r="F18">
        <v>12645</v>
      </c>
      <c r="G18">
        <v>7811</v>
      </c>
      <c r="H18">
        <v>12307</v>
      </c>
      <c r="I18">
        <v>0</v>
      </c>
      <c r="J18">
        <v>15584</v>
      </c>
      <c r="K18">
        <v>7342</v>
      </c>
      <c r="L18">
        <v>11918</v>
      </c>
      <c r="M18">
        <v>11040</v>
      </c>
      <c r="N18">
        <v>78</v>
      </c>
      <c r="O18">
        <v>302353</v>
      </c>
      <c r="P18">
        <v>-11810</v>
      </c>
      <c r="Q18">
        <v>290543</v>
      </c>
      <c r="R18">
        <v>0</v>
      </c>
      <c r="S18">
        <v>0</v>
      </c>
      <c r="T18">
        <v>0</v>
      </c>
      <c r="U18">
        <v>0</v>
      </c>
      <c r="V18">
        <v>0</v>
      </c>
      <c r="W18">
        <v>0</v>
      </c>
      <c r="X18">
        <v>0</v>
      </c>
      <c r="Y18">
        <v>0</v>
      </c>
      <c r="Z18">
        <v>0</v>
      </c>
      <c r="AA18">
        <v>0</v>
      </c>
      <c r="AB18">
        <v>0</v>
      </c>
      <c r="AC18">
        <v>0</v>
      </c>
      <c r="AD18">
        <v>0</v>
      </c>
      <c r="AE18">
        <v>1755</v>
      </c>
      <c r="AF18">
        <v>1755</v>
      </c>
    </row>
    <row r="19" spans="2:32">
      <c r="B19" t="s">
        <v>98</v>
      </c>
      <c r="C19">
        <v>304080</v>
      </c>
      <c r="D19">
        <v>46143</v>
      </c>
      <c r="E19">
        <v>188050</v>
      </c>
      <c r="F19">
        <v>30369</v>
      </c>
      <c r="G19">
        <v>17727</v>
      </c>
      <c r="H19">
        <v>35951</v>
      </c>
      <c r="I19">
        <v>0</v>
      </c>
      <c r="J19">
        <v>42686</v>
      </c>
      <c r="K19">
        <v>14918</v>
      </c>
      <c r="L19">
        <v>22606</v>
      </c>
      <c r="M19">
        <v>17160</v>
      </c>
      <c r="N19">
        <v>286</v>
      </c>
      <c r="O19">
        <v>719976</v>
      </c>
      <c r="P19">
        <v>-9187</v>
      </c>
      <c r="Q19">
        <v>710789</v>
      </c>
      <c r="R19">
        <v>64</v>
      </c>
      <c r="S19">
        <v>943</v>
      </c>
      <c r="T19">
        <v>292</v>
      </c>
      <c r="U19">
        <v>92</v>
      </c>
      <c r="V19">
        <v>0</v>
      </c>
      <c r="W19">
        <v>347</v>
      </c>
      <c r="X19">
        <v>0</v>
      </c>
      <c r="Y19">
        <v>2633</v>
      </c>
      <c r="Z19">
        <v>800</v>
      </c>
      <c r="AA19">
        <v>1391</v>
      </c>
      <c r="AB19">
        <v>43</v>
      </c>
      <c r="AC19">
        <v>0</v>
      </c>
      <c r="AD19">
        <v>6605</v>
      </c>
      <c r="AE19">
        <v>23069</v>
      </c>
      <c r="AF19">
        <v>29674</v>
      </c>
    </row>
    <row r="20" spans="2:32">
      <c r="B20" t="s">
        <v>99</v>
      </c>
      <c r="C20">
        <v>451410</v>
      </c>
      <c r="D20">
        <v>109247</v>
      </c>
      <c r="E20">
        <v>390683</v>
      </c>
      <c r="F20">
        <v>81282</v>
      </c>
      <c r="G20">
        <v>41354</v>
      </c>
      <c r="H20">
        <v>30041</v>
      </c>
      <c r="I20">
        <v>0</v>
      </c>
      <c r="J20">
        <v>81690</v>
      </c>
      <c r="K20">
        <v>80938</v>
      </c>
      <c r="L20">
        <v>50433</v>
      </c>
      <c r="M20">
        <v>60169</v>
      </c>
      <c r="N20">
        <v>74</v>
      </c>
      <c r="O20">
        <v>1377321</v>
      </c>
      <c r="Q20">
        <v>1377321</v>
      </c>
      <c r="R20">
        <v>1</v>
      </c>
      <c r="S20">
        <v>4</v>
      </c>
      <c r="T20">
        <v>2</v>
      </c>
      <c r="U20">
        <v>0</v>
      </c>
      <c r="V20">
        <v>0</v>
      </c>
      <c r="W20">
        <v>10</v>
      </c>
      <c r="X20">
        <v>0</v>
      </c>
      <c r="Y20">
        <v>7</v>
      </c>
      <c r="Z20">
        <v>10</v>
      </c>
      <c r="AA20">
        <v>26</v>
      </c>
      <c r="AB20">
        <v>0</v>
      </c>
      <c r="AC20">
        <v>74</v>
      </c>
      <c r="AD20">
        <v>134</v>
      </c>
      <c r="AF20">
        <v>134</v>
      </c>
    </row>
    <row r="21" spans="2:32">
      <c r="B21" t="s">
        <v>100</v>
      </c>
      <c r="C21">
        <v>236793</v>
      </c>
      <c r="D21">
        <v>22281</v>
      </c>
      <c r="E21">
        <v>119681</v>
      </c>
      <c r="F21">
        <v>18855</v>
      </c>
      <c r="G21">
        <v>15788</v>
      </c>
      <c r="H21">
        <v>31944</v>
      </c>
      <c r="I21">
        <v>0</v>
      </c>
      <c r="J21">
        <v>39981</v>
      </c>
      <c r="K21">
        <v>7123</v>
      </c>
      <c r="L21">
        <v>19065</v>
      </c>
      <c r="M21">
        <v>18330</v>
      </c>
      <c r="N21">
        <v>-1261</v>
      </c>
      <c r="O21">
        <v>528580</v>
      </c>
      <c r="P21">
        <v>-12839</v>
      </c>
      <c r="Q21">
        <v>515741</v>
      </c>
      <c r="R21">
        <v>142</v>
      </c>
      <c r="S21">
        <v>147</v>
      </c>
      <c r="T21">
        <v>0</v>
      </c>
      <c r="U21">
        <v>0</v>
      </c>
      <c r="V21">
        <v>0</v>
      </c>
      <c r="W21">
        <v>1278</v>
      </c>
      <c r="X21">
        <v>0</v>
      </c>
      <c r="Y21">
        <v>0</v>
      </c>
      <c r="Z21">
        <v>0</v>
      </c>
      <c r="AA21">
        <v>27</v>
      </c>
      <c r="AB21">
        <v>193</v>
      </c>
      <c r="AC21">
        <v>0</v>
      </c>
      <c r="AD21">
        <v>1787</v>
      </c>
      <c r="AE21">
        <v>5141</v>
      </c>
      <c r="AF21">
        <v>6928</v>
      </c>
    </row>
    <row r="22" spans="2:32">
      <c r="B22" t="s">
        <v>101</v>
      </c>
      <c r="C22">
        <v>72519</v>
      </c>
      <c r="D22">
        <v>8626</v>
      </c>
      <c r="E22">
        <v>44991</v>
      </c>
      <c r="F22">
        <v>7561</v>
      </c>
      <c r="G22">
        <v>6222</v>
      </c>
      <c r="H22">
        <v>4589</v>
      </c>
      <c r="I22">
        <v>0</v>
      </c>
      <c r="J22">
        <v>8175</v>
      </c>
      <c r="K22">
        <v>8822</v>
      </c>
      <c r="L22">
        <v>8283</v>
      </c>
      <c r="M22">
        <v>4920</v>
      </c>
      <c r="N22">
        <v>0</v>
      </c>
      <c r="O22">
        <v>174708</v>
      </c>
      <c r="Q22">
        <v>174708</v>
      </c>
      <c r="R22">
        <v>202</v>
      </c>
      <c r="S22">
        <v>346</v>
      </c>
      <c r="T22">
        <v>127</v>
      </c>
      <c r="U22">
        <v>0</v>
      </c>
      <c r="V22">
        <v>0</v>
      </c>
      <c r="W22">
        <v>107</v>
      </c>
      <c r="X22">
        <v>0</v>
      </c>
      <c r="Y22">
        <v>0</v>
      </c>
      <c r="Z22">
        <v>462</v>
      </c>
      <c r="AA22">
        <v>44</v>
      </c>
      <c r="AB22">
        <v>0</v>
      </c>
      <c r="AC22">
        <v>0</v>
      </c>
      <c r="AD22">
        <v>1288</v>
      </c>
      <c r="AF22">
        <v>1288</v>
      </c>
    </row>
    <row r="23" spans="2:32">
      <c r="B23" t="s">
        <v>102</v>
      </c>
      <c r="C23">
        <v>77436</v>
      </c>
      <c r="D23">
        <v>7551</v>
      </c>
      <c r="E23">
        <v>46073</v>
      </c>
      <c r="F23">
        <v>6405</v>
      </c>
      <c r="G23">
        <v>2213</v>
      </c>
      <c r="H23">
        <v>8053</v>
      </c>
      <c r="I23">
        <v>0</v>
      </c>
      <c r="J23">
        <v>7507</v>
      </c>
      <c r="K23">
        <v>4076</v>
      </c>
      <c r="L23">
        <v>7981</v>
      </c>
      <c r="M23">
        <v>7160</v>
      </c>
      <c r="N23">
        <v>0</v>
      </c>
      <c r="O23">
        <v>174455</v>
      </c>
      <c r="P23">
        <v>-5496</v>
      </c>
      <c r="Q23">
        <v>168959</v>
      </c>
      <c r="R23">
        <v>0</v>
      </c>
      <c r="S23">
        <v>0</v>
      </c>
      <c r="T23">
        <v>0</v>
      </c>
      <c r="U23">
        <v>0</v>
      </c>
      <c r="V23">
        <v>0</v>
      </c>
      <c r="W23">
        <v>0</v>
      </c>
      <c r="X23">
        <v>0</v>
      </c>
      <c r="Y23">
        <v>0</v>
      </c>
      <c r="Z23">
        <v>608</v>
      </c>
      <c r="AA23">
        <v>0</v>
      </c>
      <c r="AB23">
        <v>0</v>
      </c>
      <c r="AC23">
        <v>0</v>
      </c>
      <c r="AD23">
        <v>608</v>
      </c>
      <c r="AE23">
        <v>0</v>
      </c>
      <c r="AF23">
        <v>608</v>
      </c>
    </row>
    <row r="24" spans="2:32">
      <c r="B24" t="s">
        <v>103</v>
      </c>
      <c r="C24">
        <v>80123</v>
      </c>
      <c r="D24">
        <v>8369</v>
      </c>
      <c r="E24">
        <v>47288</v>
      </c>
      <c r="F24">
        <v>7296</v>
      </c>
      <c r="G24">
        <v>4077</v>
      </c>
      <c r="H24">
        <v>7973</v>
      </c>
      <c r="I24">
        <v>0</v>
      </c>
      <c r="J24">
        <v>9972</v>
      </c>
      <c r="K24">
        <v>1916</v>
      </c>
      <c r="L24">
        <v>7102</v>
      </c>
      <c r="M24">
        <v>6933</v>
      </c>
      <c r="N24">
        <v>362</v>
      </c>
      <c r="O24">
        <v>181411</v>
      </c>
      <c r="P24">
        <v>-1327</v>
      </c>
      <c r="Q24">
        <v>180084</v>
      </c>
      <c r="R24">
        <v>433</v>
      </c>
      <c r="S24">
        <v>0</v>
      </c>
      <c r="T24">
        <v>54</v>
      </c>
      <c r="U24">
        <v>0</v>
      </c>
      <c r="V24">
        <v>0</v>
      </c>
      <c r="W24">
        <v>0</v>
      </c>
      <c r="X24">
        <v>0</v>
      </c>
      <c r="Y24">
        <v>232</v>
      </c>
      <c r="Z24">
        <v>0</v>
      </c>
      <c r="AA24">
        <v>0</v>
      </c>
      <c r="AB24">
        <v>0</v>
      </c>
      <c r="AC24">
        <v>0</v>
      </c>
      <c r="AD24">
        <v>719</v>
      </c>
      <c r="AE24">
        <v>3054</v>
      </c>
      <c r="AF24">
        <v>3773</v>
      </c>
    </row>
    <row r="25" spans="2:32">
      <c r="B25" t="s">
        <v>104</v>
      </c>
      <c r="C25">
        <v>128746</v>
      </c>
      <c r="D25">
        <v>15614</v>
      </c>
      <c r="E25">
        <v>79833</v>
      </c>
      <c r="F25">
        <v>11270</v>
      </c>
      <c r="G25">
        <v>8057</v>
      </c>
      <c r="H25">
        <v>11516</v>
      </c>
      <c r="I25">
        <v>0</v>
      </c>
      <c r="J25">
        <v>16161</v>
      </c>
      <c r="K25">
        <v>7143</v>
      </c>
      <c r="L25">
        <v>11050</v>
      </c>
      <c r="M25">
        <v>11387</v>
      </c>
      <c r="N25">
        <v>131</v>
      </c>
      <c r="O25">
        <v>300908</v>
      </c>
      <c r="P25">
        <v>-7482</v>
      </c>
      <c r="Q25">
        <v>293426</v>
      </c>
      <c r="R25">
        <v>201</v>
      </c>
      <c r="S25">
        <v>490</v>
      </c>
      <c r="T25">
        <v>86</v>
      </c>
      <c r="U25">
        <v>0</v>
      </c>
      <c r="V25">
        <v>0</v>
      </c>
      <c r="W25">
        <v>0</v>
      </c>
      <c r="X25">
        <v>0</v>
      </c>
      <c r="Y25">
        <v>75</v>
      </c>
      <c r="Z25">
        <v>0</v>
      </c>
      <c r="AA25">
        <v>0</v>
      </c>
      <c r="AB25">
        <v>0</v>
      </c>
      <c r="AC25">
        <v>0</v>
      </c>
      <c r="AD25">
        <v>852</v>
      </c>
      <c r="AE25">
        <v>12041</v>
      </c>
      <c r="AF25">
        <v>12893</v>
      </c>
    </row>
    <row r="26" spans="2:32">
      <c r="B26" t="s">
        <v>105</v>
      </c>
      <c r="C26">
        <v>327705</v>
      </c>
      <c r="D26">
        <v>37313</v>
      </c>
      <c r="E26">
        <v>152457</v>
      </c>
      <c r="F26">
        <v>26049</v>
      </c>
      <c r="G26">
        <v>13295</v>
      </c>
      <c r="H26">
        <v>26318</v>
      </c>
      <c r="I26">
        <v>0</v>
      </c>
      <c r="J26">
        <v>40189</v>
      </c>
      <c r="K26">
        <v>12540</v>
      </c>
      <c r="L26">
        <v>17885</v>
      </c>
      <c r="M26">
        <v>9156</v>
      </c>
      <c r="N26">
        <v>0</v>
      </c>
      <c r="O26">
        <v>662907</v>
      </c>
      <c r="P26">
        <v>-30901</v>
      </c>
      <c r="Q26">
        <v>632006</v>
      </c>
      <c r="R26">
        <v>150</v>
      </c>
      <c r="S26">
        <v>-40</v>
      </c>
      <c r="T26">
        <v>0</v>
      </c>
      <c r="U26">
        <v>0</v>
      </c>
      <c r="V26">
        <v>0</v>
      </c>
      <c r="W26">
        <v>0</v>
      </c>
      <c r="X26">
        <v>0</v>
      </c>
      <c r="Y26">
        <v>2431</v>
      </c>
      <c r="Z26">
        <v>13</v>
      </c>
      <c r="AA26">
        <v>0</v>
      </c>
      <c r="AB26">
        <v>0</v>
      </c>
      <c r="AC26">
        <v>0</v>
      </c>
      <c r="AD26">
        <v>2554</v>
      </c>
      <c r="AE26">
        <v>11165</v>
      </c>
      <c r="AF26">
        <v>13719</v>
      </c>
    </row>
    <row r="27" spans="2:32">
      <c r="B27" t="s">
        <v>106</v>
      </c>
      <c r="C27">
        <v>27225</v>
      </c>
      <c r="D27">
        <v>4213</v>
      </c>
      <c r="E27">
        <v>16215</v>
      </c>
      <c r="F27">
        <v>1094</v>
      </c>
      <c r="G27">
        <v>1778</v>
      </c>
      <c r="H27">
        <v>12448</v>
      </c>
      <c r="I27">
        <v>0</v>
      </c>
      <c r="J27">
        <v>3136</v>
      </c>
      <c r="K27">
        <v>2419</v>
      </c>
      <c r="L27">
        <v>5847</v>
      </c>
      <c r="M27">
        <v>1061</v>
      </c>
      <c r="N27">
        <v>1320</v>
      </c>
      <c r="O27">
        <v>76756</v>
      </c>
      <c r="P27">
        <v>227</v>
      </c>
      <c r="Q27">
        <v>76983</v>
      </c>
      <c r="R27">
        <v>0</v>
      </c>
      <c r="S27">
        <v>0</v>
      </c>
      <c r="T27">
        <v>0</v>
      </c>
      <c r="U27">
        <v>0</v>
      </c>
      <c r="V27">
        <v>0</v>
      </c>
      <c r="W27">
        <v>0</v>
      </c>
      <c r="X27">
        <v>0</v>
      </c>
      <c r="Y27">
        <v>0</v>
      </c>
      <c r="Z27">
        <v>0</v>
      </c>
      <c r="AA27">
        <v>60</v>
      </c>
      <c r="AB27">
        <v>0</v>
      </c>
      <c r="AC27">
        <v>702</v>
      </c>
      <c r="AD27">
        <v>762</v>
      </c>
      <c r="AE27">
        <v>853</v>
      </c>
      <c r="AF27">
        <v>1615</v>
      </c>
    </row>
    <row r="28" spans="2:32">
      <c r="B28" t="s">
        <v>107</v>
      </c>
      <c r="C28">
        <v>127238</v>
      </c>
      <c r="D28">
        <v>18946</v>
      </c>
      <c r="E28">
        <v>71118</v>
      </c>
      <c r="F28">
        <v>10229</v>
      </c>
      <c r="G28">
        <v>6787</v>
      </c>
      <c r="H28">
        <v>13032</v>
      </c>
      <c r="I28">
        <v>0</v>
      </c>
      <c r="J28">
        <v>18289</v>
      </c>
      <c r="K28">
        <v>4601</v>
      </c>
      <c r="L28">
        <v>10136</v>
      </c>
      <c r="M28">
        <v>11864</v>
      </c>
      <c r="N28">
        <v>127</v>
      </c>
      <c r="O28">
        <v>292367</v>
      </c>
      <c r="P28">
        <v>-2775</v>
      </c>
      <c r="Q28">
        <v>289592</v>
      </c>
      <c r="R28">
        <v>777</v>
      </c>
      <c r="S28">
        <v>94</v>
      </c>
      <c r="T28">
        <v>201</v>
      </c>
      <c r="U28">
        <v>0</v>
      </c>
      <c r="V28">
        <v>0</v>
      </c>
      <c r="W28">
        <v>954</v>
      </c>
      <c r="X28">
        <v>0</v>
      </c>
      <c r="Y28">
        <v>345</v>
      </c>
      <c r="Z28">
        <v>0</v>
      </c>
      <c r="AA28">
        <v>20</v>
      </c>
      <c r="AB28">
        <v>27</v>
      </c>
      <c r="AC28">
        <v>0</v>
      </c>
      <c r="AD28">
        <v>2418</v>
      </c>
      <c r="AE28">
        <v>4415</v>
      </c>
      <c r="AF28">
        <v>6833</v>
      </c>
    </row>
    <row r="29" spans="2:32">
      <c r="B29" t="s">
        <v>108</v>
      </c>
      <c r="C29">
        <v>139843</v>
      </c>
      <c r="D29">
        <v>16837</v>
      </c>
      <c r="E29">
        <v>83754</v>
      </c>
      <c r="F29">
        <v>15206</v>
      </c>
      <c r="G29">
        <v>8419</v>
      </c>
      <c r="H29">
        <v>12403</v>
      </c>
      <c r="I29">
        <v>0</v>
      </c>
      <c r="J29">
        <v>19321</v>
      </c>
      <c r="K29">
        <v>4141</v>
      </c>
      <c r="L29">
        <v>20361</v>
      </c>
      <c r="M29">
        <v>4150</v>
      </c>
      <c r="N29">
        <v>0</v>
      </c>
      <c r="O29">
        <v>324435</v>
      </c>
      <c r="P29">
        <v>-12908</v>
      </c>
      <c r="Q29">
        <v>311527</v>
      </c>
      <c r="R29">
        <v>0</v>
      </c>
      <c r="S29">
        <v>0</v>
      </c>
      <c r="T29">
        <v>0</v>
      </c>
      <c r="U29">
        <v>0</v>
      </c>
      <c r="V29">
        <v>0</v>
      </c>
      <c r="W29">
        <v>0</v>
      </c>
      <c r="X29">
        <v>0</v>
      </c>
      <c r="Y29">
        <v>0</v>
      </c>
      <c r="Z29">
        <v>0</v>
      </c>
      <c r="AA29">
        <v>2323</v>
      </c>
      <c r="AB29">
        <v>0</v>
      </c>
      <c r="AC29">
        <v>0</v>
      </c>
      <c r="AD29">
        <v>2323</v>
      </c>
      <c r="AE29">
        <v>7852</v>
      </c>
      <c r="AF29">
        <v>10175</v>
      </c>
    </row>
    <row r="30" spans="2:32">
      <c r="B30" t="s">
        <v>109</v>
      </c>
      <c r="C30">
        <v>100743</v>
      </c>
      <c r="D30">
        <v>14200</v>
      </c>
      <c r="E30">
        <v>68233</v>
      </c>
      <c r="F30">
        <v>9401</v>
      </c>
      <c r="G30">
        <v>7189</v>
      </c>
      <c r="H30">
        <v>13185</v>
      </c>
      <c r="I30">
        <v>0</v>
      </c>
      <c r="J30">
        <v>13096</v>
      </c>
      <c r="K30">
        <v>2158</v>
      </c>
      <c r="L30">
        <v>6061</v>
      </c>
      <c r="M30">
        <v>3782</v>
      </c>
      <c r="N30">
        <v>0</v>
      </c>
      <c r="O30">
        <v>238048</v>
      </c>
      <c r="Q30">
        <v>238048</v>
      </c>
      <c r="R30">
        <v>0</v>
      </c>
      <c r="S30">
        <v>0</v>
      </c>
      <c r="T30">
        <v>0</v>
      </c>
      <c r="U30">
        <v>0</v>
      </c>
      <c r="V30">
        <v>0</v>
      </c>
      <c r="W30">
        <v>0</v>
      </c>
      <c r="X30">
        <v>0</v>
      </c>
      <c r="Y30">
        <v>0</v>
      </c>
      <c r="Z30">
        <v>0</v>
      </c>
      <c r="AA30">
        <v>0</v>
      </c>
      <c r="AB30">
        <v>0</v>
      </c>
      <c r="AC30">
        <v>0</v>
      </c>
      <c r="AD30">
        <v>0</v>
      </c>
      <c r="AF30">
        <v>0</v>
      </c>
    </row>
    <row r="31" spans="2:32">
      <c r="B31" t="s">
        <v>110</v>
      </c>
      <c r="C31">
        <v>42968</v>
      </c>
      <c r="D31">
        <v>6954</v>
      </c>
      <c r="E31">
        <v>30955</v>
      </c>
      <c r="F31">
        <v>1419</v>
      </c>
      <c r="G31">
        <v>2264</v>
      </c>
      <c r="H31">
        <v>25759</v>
      </c>
      <c r="I31">
        <v>0</v>
      </c>
      <c r="J31">
        <v>4702</v>
      </c>
      <c r="K31">
        <v>7428</v>
      </c>
      <c r="L31">
        <v>8099</v>
      </c>
      <c r="M31">
        <v>2425</v>
      </c>
      <c r="N31">
        <v>-14525</v>
      </c>
      <c r="O31">
        <v>118448</v>
      </c>
      <c r="P31">
        <v>-3048</v>
      </c>
      <c r="Q31">
        <v>115400</v>
      </c>
      <c r="R31">
        <v>0</v>
      </c>
      <c r="S31">
        <v>0</v>
      </c>
      <c r="T31">
        <v>0</v>
      </c>
      <c r="U31">
        <v>0</v>
      </c>
      <c r="V31">
        <v>0</v>
      </c>
      <c r="W31">
        <v>0</v>
      </c>
      <c r="X31">
        <v>0</v>
      </c>
      <c r="Y31">
        <v>0</v>
      </c>
      <c r="Z31">
        <v>0</v>
      </c>
      <c r="AA31">
        <v>0</v>
      </c>
      <c r="AB31">
        <v>0</v>
      </c>
      <c r="AC31">
        <v>0</v>
      </c>
      <c r="AD31">
        <v>0</v>
      </c>
      <c r="AE31">
        <v>0</v>
      </c>
      <c r="AF31">
        <v>0</v>
      </c>
    </row>
    <row r="32" spans="2:32">
      <c r="B32" t="s">
        <v>111</v>
      </c>
      <c r="C32">
        <v>97116</v>
      </c>
      <c r="D32">
        <v>10291</v>
      </c>
      <c r="E32">
        <v>69174</v>
      </c>
      <c r="F32">
        <v>9144</v>
      </c>
      <c r="G32">
        <v>5901</v>
      </c>
      <c r="H32">
        <v>11049</v>
      </c>
      <c r="I32">
        <v>0</v>
      </c>
      <c r="J32">
        <v>14130</v>
      </c>
      <c r="K32">
        <v>3117</v>
      </c>
      <c r="L32">
        <v>10846</v>
      </c>
      <c r="M32">
        <v>4089</v>
      </c>
      <c r="N32">
        <v>176</v>
      </c>
      <c r="O32">
        <v>235033</v>
      </c>
      <c r="P32">
        <v>-5012</v>
      </c>
      <c r="Q32">
        <v>230021</v>
      </c>
      <c r="R32">
        <v>28</v>
      </c>
      <c r="S32">
        <v>0</v>
      </c>
      <c r="T32">
        <v>0</v>
      </c>
      <c r="U32">
        <v>0</v>
      </c>
      <c r="V32">
        <v>0</v>
      </c>
      <c r="W32">
        <v>0</v>
      </c>
      <c r="X32">
        <v>0</v>
      </c>
      <c r="Y32">
        <v>0</v>
      </c>
      <c r="Z32">
        <v>0</v>
      </c>
      <c r="AA32">
        <v>0</v>
      </c>
      <c r="AB32">
        <v>189</v>
      </c>
      <c r="AC32">
        <v>0</v>
      </c>
      <c r="AD32">
        <v>217</v>
      </c>
      <c r="AE32">
        <v>4733</v>
      </c>
      <c r="AF32">
        <v>4950</v>
      </c>
    </row>
    <row r="33" spans="2:32">
      <c r="B33" t="s">
        <v>112</v>
      </c>
      <c r="C33">
        <v>266910</v>
      </c>
      <c r="D33">
        <v>35974</v>
      </c>
      <c r="E33">
        <v>147552</v>
      </c>
      <c r="F33">
        <v>23317</v>
      </c>
      <c r="G33">
        <v>13011</v>
      </c>
      <c r="H33">
        <v>36393</v>
      </c>
      <c r="I33">
        <v>0</v>
      </c>
      <c r="J33">
        <v>36706</v>
      </c>
      <c r="K33">
        <v>17131</v>
      </c>
      <c r="L33">
        <v>21138</v>
      </c>
      <c r="M33">
        <v>14738</v>
      </c>
      <c r="N33">
        <v>0</v>
      </c>
      <c r="O33">
        <v>612870</v>
      </c>
      <c r="P33">
        <v>-16208</v>
      </c>
      <c r="Q33">
        <v>596662</v>
      </c>
      <c r="R33">
        <v>746</v>
      </c>
      <c r="S33">
        <v>2202</v>
      </c>
      <c r="T33">
        <v>52</v>
      </c>
      <c r="U33">
        <v>0</v>
      </c>
      <c r="V33">
        <v>0</v>
      </c>
      <c r="W33">
        <v>593</v>
      </c>
      <c r="X33">
        <v>0</v>
      </c>
      <c r="Y33">
        <v>338</v>
      </c>
      <c r="Z33">
        <v>0</v>
      </c>
      <c r="AA33">
        <v>480</v>
      </c>
      <c r="AB33">
        <v>139</v>
      </c>
      <c r="AC33">
        <v>0</v>
      </c>
      <c r="AD33">
        <v>4550</v>
      </c>
      <c r="AE33">
        <v>14322</v>
      </c>
      <c r="AF33">
        <v>18872</v>
      </c>
    </row>
    <row r="34" spans="2:32">
      <c r="B34" t="s">
        <v>113</v>
      </c>
      <c r="C34">
        <v>85442</v>
      </c>
      <c r="D34">
        <v>9693</v>
      </c>
      <c r="E34">
        <v>43282</v>
      </c>
      <c r="F34">
        <v>8272</v>
      </c>
      <c r="G34">
        <v>4465</v>
      </c>
      <c r="H34">
        <v>10808</v>
      </c>
      <c r="I34">
        <v>0</v>
      </c>
      <c r="J34">
        <v>12328</v>
      </c>
      <c r="K34">
        <v>2761</v>
      </c>
      <c r="L34">
        <v>10938</v>
      </c>
      <c r="M34">
        <v>7713</v>
      </c>
      <c r="N34">
        <v>0</v>
      </c>
      <c r="O34">
        <v>195702</v>
      </c>
      <c r="P34">
        <v>-1684</v>
      </c>
      <c r="Q34">
        <v>194018</v>
      </c>
      <c r="R34">
        <v>276</v>
      </c>
      <c r="S34">
        <v>88</v>
      </c>
      <c r="T34">
        <v>42</v>
      </c>
      <c r="U34">
        <v>0</v>
      </c>
      <c r="V34">
        <v>0</v>
      </c>
      <c r="W34">
        <v>5</v>
      </c>
      <c r="X34">
        <v>0</v>
      </c>
      <c r="Y34">
        <v>1235</v>
      </c>
      <c r="Z34">
        <v>7</v>
      </c>
      <c r="AA34">
        <v>1935</v>
      </c>
      <c r="AB34">
        <v>65</v>
      </c>
      <c r="AC34">
        <v>0</v>
      </c>
      <c r="AD34">
        <v>3653</v>
      </c>
      <c r="AE34">
        <v>4965</v>
      </c>
      <c r="AF34">
        <v>8618</v>
      </c>
    </row>
    <row r="35" spans="2:32">
      <c r="B35" t="s">
        <v>114</v>
      </c>
      <c r="C35">
        <v>91868</v>
      </c>
      <c r="D35">
        <v>13363</v>
      </c>
      <c r="E35">
        <v>57318</v>
      </c>
      <c r="F35">
        <v>10384</v>
      </c>
      <c r="G35">
        <v>8012</v>
      </c>
      <c r="H35">
        <v>6399</v>
      </c>
      <c r="I35">
        <v>0</v>
      </c>
      <c r="J35">
        <v>9692</v>
      </c>
      <c r="K35">
        <v>4054</v>
      </c>
      <c r="L35">
        <v>6411</v>
      </c>
      <c r="M35">
        <v>7919</v>
      </c>
      <c r="N35">
        <v>0</v>
      </c>
      <c r="O35">
        <v>215420</v>
      </c>
      <c r="P35">
        <v>-14224</v>
      </c>
      <c r="Q35">
        <v>201196</v>
      </c>
      <c r="R35">
        <v>216</v>
      </c>
      <c r="S35">
        <v>30</v>
      </c>
      <c r="T35">
        <v>0</v>
      </c>
      <c r="U35">
        <v>0</v>
      </c>
      <c r="V35">
        <v>0</v>
      </c>
      <c r="W35">
        <v>108</v>
      </c>
      <c r="X35">
        <v>0</v>
      </c>
      <c r="Y35">
        <v>80</v>
      </c>
      <c r="Z35">
        <v>385</v>
      </c>
      <c r="AA35">
        <v>173</v>
      </c>
      <c r="AB35">
        <v>0</v>
      </c>
      <c r="AC35">
        <v>0</v>
      </c>
      <c r="AD35">
        <v>992</v>
      </c>
      <c r="AE35">
        <v>0</v>
      </c>
      <c r="AF35">
        <v>992</v>
      </c>
    </row>
    <row r="36" spans="2:32">
      <c r="B36" t="s">
        <v>115</v>
      </c>
      <c r="C36">
        <v>159566</v>
      </c>
      <c r="D36">
        <v>17441</v>
      </c>
      <c r="E36">
        <v>71638</v>
      </c>
      <c r="F36">
        <v>13781</v>
      </c>
      <c r="G36">
        <v>6300</v>
      </c>
      <c r="H36">
        <v>15356</v>
      </c>
      <c r="I36">
        <v>0</v>
      </c>
      <c r="J36">
        <v>21083</v>
      </c>
      <c r="K36">
        <v>7549</v>
      </c>
      <c r="L36">
        <v>13186</v>
      </c>
      <c r="M36">
        <v>11293</v>
      </c>
      <c r="N36">
        <v>0</v>
      </c>
      <c r="O36">
        <v>337193</v>
      </c>
      <c r="P36">
        <v>-6318</v>
      </c>
      <c r="Q36">
        <v>330875</v>
      </c>
      <c r="R36">
        <v>641</v>
      </c>
      <c r="S36">
        <v>34</v>
      </c>
      <c r="T36">
        <v>758</v>
      </c>
      <c r="U36">
        <v>0</v>
      </c>
      <c r="V36">
        <v>0</v>
      </c>
      <c r="W36">
        <v>70</v>
      </c>
      <c r="X36">
        <v>0</v>
      </c>
      <c r="Y36">
        <v>1410</v>
      </c>
      <c r="Z36">
        <v>207</v>
      </c>
      <c r="AA36">
        <v>3385</v>
      </c>
      <c r="AB36">
        <v>1</v>
      </c>
      <c r="AC36">
        <v>0</v>
      </c>
      <c r="AD36">
        <v>6506</v>
      </c>
      <c r="AE36">
        <v>8271</v>
      </c>
      <c r="AF36">
        <v>14777</v>
      </c>
    </row>
    <row r="37" spans="2:32">
      <c r="B37" t="s">
        <v>194</v>
      </c>
      <c r="G37">
        <v>-958</v>
      </c>
      <c r="L37">
        <v>0</v>
      </c>
      <c r="O37">
        <v>-958</v>
      </c>
      <c r="Q37">
        <v>-958</v>
      </c>
      <c r="V37">
        <v>0</v>
      </c>
      <c r="AA37">
        <v>0</v>
      </c>
      <c r="AD37">
        <v>0</v>
      </c>
      <c r="AF37">
        <v>0</v>
      </c>
    </row>
    <row r="38" spans="2:32">
      <c r="B38" t="s">
        <v>195</v>
      </c>
      <c r="G38">
        <v>-5967</v>
      </c>
      <c r="L38">
        <v>140</v>
      </c>
      <c r="O38">
        <v>-5827</v>
      </c>
      <c r="Q38">
        <v>-5827</v>
      </c>
      <c r="V38">
        <v>138</v>
      </c>
      <c r="AA38">
        <v>0</v>
      </c>
      <c r="AD38">
        <v>138</v>
      </c>
      <c r="AF38">
        <v>138</v>
      </c>
    </row>
    <row r="39" spans="2:32">
      <c r="B39" t="s">
        <v>196</v>
      </c>
      <c r="G39">
        <v>91</v>
      </c>
      <c r="L39">
        <v>694</v>
      </c>
      <c r="O39">
        <v>785</v>
      </c>
      <c r="Q39">
        <v>785</v>
      </c>
      <c r="V39">
        <v>351</v>
      </c>
      <c r="AA39">
        <v>0</v>
      </c>
      <c r="AD39">
        <v>351</v>
      </c>
      <c r="AF39">
        <v>351</v>
      </c>
    </row>
    <row r="40" spans="2:32">
      <c r="B40" t="s">
        <v>197</v>
      </c>
      <c r="G40">
        <v>-4635</v>
      </c>
      <c r="L40">
        <v>4189</v>
      </c>
      <c r="O40">
        <v>-446</v>
      </c>
      <c r="Q40">
        <v>-446</v>
      </c>
      <c r="V40">
        <v>421</v>
      </c>
      <c r="AA40">
        <v>0</v>
      </c>
      <c r="AD40">
        <v>421</v>
      </c>
      <c r="AF40">
        <v>421</v>
      </c>
    </row>
    <row r="41" spans="2:32">
      <c r="B41" t="s">
        <v>198</v>
      </c>
      <c r="G41">
        <v>23627</v>
      </c>
      <c r="L41">
        <v>14002</v>
      </c>
      <c r="O41">
        <v>37629</v>
      </c>
      <c r="Q41">
        <v>37629</v>
      </c>
      <c r="V41">
        <v>4047</v>
      </c>
      <c r="AA41">
        <v>0</v>
      </c>
      <c r="AD41">
        <v>4047</v>
      </c>
      <c r="AF41">
        <v>4047</v>
      </c>
    </row>
    <row r="42" spans="2:32">
      <c r="B42" t="s">
        <v>199</v>
      </c>
      <c r="G42">
        <v>-10</v>
      </c>
      <c r="L42">
        <v>122</v>
      </c>
      <c r="O42">
        <v>112</v>
      </c>
      <c r="Q42">
        <v>112</v>
      </c>
      <c r="V42">
        <v>791</v>
      </c>
      <c r="AA42">
        <v>0</v>
      </c>
      <c r="AD42">
        <v>791</v>
      </c>
      <c r="AF42">
        <v>791</v>
      </c>
    </row>
    <row r="43" spans="2:32">
      <c r="B43" t="s">
        <v>200</v>
      </c>
      <c r="F43">
        <v>-1911</v>
      </c>
      <c r="L43">
        <v>180</v>
      </c>
      <c r="O43">
        <v>-1731</v>
      </c>
      <c r="Q43">
        <v>-1731</v>
      </c>
      <c r="U43">
        <v>0</v>
      </c>
      <c r="AA43">
        <v>0</v>
      </c>
      <c r="AD43">
        <v>0</v>
      </c>
      <c r="AF43">
        <v>0</v>
      </c>
    </row>
    <row r="44" spans="2:32">
      <c r="B44" t="s">
        <v>201</v>
      </c>
      <c r="F44">
        <v>-4766</v>
      </c>
      <c r="L44">
        <v>700</v>
      </c>
      <c r="O44">
        <v>-4066</v>
      </c>
      <c r="Q44">
        <v>-4066</v>
      </c>
      <c r="U44">
        <v>683</v>
      </c>
      <c r="AA44">
        <v>0</v>
      </c>
      <c r="AD44">
        <v>683</v>
      </c>
      <c r="AF44">
        <v>683</v>
      </c>
    </row>
    <row r="45" spans="2:32">
      <c r="B45" t="s">
        <v>202</v>
      </c>
      <c r="F45">
        <v>41205</v>
      </c>
      <c r="L45">
        <v>-45916</v>
      </c>
      <c r="O45">
        <v>-4711</v>
      </c>
      <c r="Q45">
        <v>-4711</v>
      </c>
      <c r="U45">
        <v>677</v>
      </c>
      <c r="AA45">
        <v>0</v>
      </c>
      <c r="AD45">
        <v>677</v>
      </c>
      <c r="AF45">
        <v>677</v>
      </c>
    </row>
    <row r="46" spans="2:32">
      <c r="B46" t="s">
        <v>203</v>
      </c>
      <c r="F46">
        <v>8912</v>
      </c>
      <c r="L46">
        <v>766</v>
      </c>
      <c r="O46">
        <v>9678</v>
      </c>
      <c r="Q46">
        <v>9678</v>
      </c>
      <c r="U46">
        <v>175</v>
      </c>
      <c r="AA46">
        <v>0</v>
      </c>
      <c r="AD46">
        <v>175</v>
      </c>
      <c r="AF46">
        <v>175</v>
      </c>
    </row>
    <row r="47" spans="2:32">
      <c r="B47" t="s">
        <v>204</v>
      </c>
      <c r="F47">
        <v>14926</v>
      </c>
      <c r="L47">
        <v>1330</v>
      </c>
      <c r="O47">
        <v>16256</v>
      </c>
      <c r="Q47">
        <v>16256</v>
      </c>
      <c r="U47">
        <v>289</v>
      </c>
      <c r="AA47">
        <v>0</v>
      </c>
      <c r="AD47">
        <v>289</v>
      </c>
      <c r="AF47">
        <v>289</v>
      </c>
    </row>
    <row r="48" spans="2:32">
      <c r="B48" t="s">
        <v>205</v>
      </c>
      <c r="F48">
        <v>-5707</v>
      </c>
      <c r="L48">
        <v>1926</v>
      </c>
      <c r="O48">
        <v>-3781</v>
      </c>
      <c r="Q48">
        <v>-3781</v>
      </c>
      <c r="U48">
        <v>0</v>
      </c>
      <c r="AA48">
        <v>0</v>
      </c>
      <c r="AD48">
        <v>0</v>
      </c>
      <c r="AF48">
        <v>0</v>
      </c>
    </row>
    <row r="49" spans="2:32">
      <c r="B49" t="s">
        <v>116</v>
      </c>
      <c r="L49">
        <v>-53</v>
      </c>
      <c r="O49">
        <v>-53</v>
      </c>
      <c r="Q49">
        <v>-53</v>
      </c>
      <c r="AA49">
        <v>0</v>
      </c>
      <c r="AD49">
        <v>0</v>
      </c>
      <c r="AF49">
        <v>0</v>
      </c>
    </row>
    <row r="50" spans="2:32">
      <c r="B50" t="s">
        <v>117</v>
      </c>
      <c r="L50">
        <v>-135</v>
      </c>
      <c r="O50">
        <v>-135</v>
      </c>
      <c r="Q50">
        <v>-135</v>
      </c>
      <c r="AA50">
        <v>0</v>
      </c>
      <c r="AD50">
        <v>0</v>
      </c>
      <c r="AF50">
        <v>0</v>
      </c>
    </row>
    <row r="51" spans="2:32">
      <c r="B51" t="s">
        <v>118</v>
      </c>
      <c r="L51">
        <v>4</v>
      </c>
      <c r="O51">
        <v>4</v>
      </c>
      <c r="Q51">
        <v>4</v>
      </c>
      <c r="AA51">
        <v>18</v>
      </c>
      <c r="AD51">
        <v>18</v>
      </c>
      <c r="AF51">
        <v>18</v>
      </c>
    </row>
    <row r="52" spans="2:32">
      <c r="B52" t="s">
        <v>119</v>
      </c>
      <c r="L52">
        <v>-71</v>
      </c>
      <c r="O52">
        <v>-71</v>
      </c>
      <c r="Q52">
        <v>-71</v>
      </c>
      <c r="AA52">
        <v>0</v>
      </c>
      <c r="AD52">
        <v>0</v>
      </c>
      <c r="AF52">
        <v>0</v>
      </c>
    </row>
    <row r="53" spans="2:32">
      <c r="B53" t="s">
        <v>120</v>
      </c>
      <c r="L53">
        <v>-48</v>
      </c>
      <c r="O53">
        <v>-48</v>
      </c>
      <c r="Q53">
        <v>-48</v>
      </c>
      <c r="AA53">
        <v>0</v>
      </c>
      <c r="AD53">
        <v>0</v>
      </c>
      <c r="AF53">
        <v>0</v>
      </c>
    </row>
    <row r="54" spans="2:32">
      <c r="B54" t="s">
        <v>121</v>
      </c>
      <c r="L54">
        <v>0</v>
      </c>
      <c r="O54">
        <v>0</v>
      </c>
      <c r="Q54">
        <v>0</v>
      </c>
      <c r="AA54">
        <v>0</v>
      </c>
      <c r="AD54">
        <v>0</v>
      </c>
      <c r="AF54">
        <v>0</v>
      </c>
    </row>
    <row r="55" spans="2:32">
      <c r="B55" t="s">
        <v>122</v>
      </c>
      <c r="L55">
        <v>-20</v>
      </c>
      <c r="O55">
        <v>-20</v>
      </c>
      <c r="Q55">
        <v>-20</v>
      </c>
      <c r="AA55">
        <v>30</v>
      </c>
      <c r="AD55">
        <v>30</v>
      </c>
      <c r="AF55">
        <v>30</v>
      </c>
    </row>
    <row r="56" spans="2:32">
      <c r="B56" t="s">
        <v>123</v>
      </c>
      <c r="L56">
        <v>0</v>
      </c>
      <c r="O56">
        <v>0</v>
      </c>
      <c r="Q56">
        <v>0</v>
      </c>
      <c r="AA56">
        <v>0</v>
      </c>
      <c r="AD56">
        <v>0</v>
      </c>
      <c r="AF56">
        <v>0</v>
      </c>
    </row>
    <row r="57" spans="2:32">
      <c r="B57" t="s">
        <v>124</v>
      </c>
      <c r="L57">
        <v>-38</v>
      </c>
      <c r="O57">
        <v>-38</v>
      </c>
      <c r="Q57">
        <v>-38</v>
      </c>
      <c r="AA57">
        <v>0</v>
      </c>
      <c r="AD57">
        <v>0</v>
      </c>
      <c r="AF57">
        <v>0</v>
      </c>
    </row>
    <row r="58" spans="2:32">
      <c r="B58" t="s">
        <v>125</v>
      </c>
      <c r="L58">
        <v>1</v>
      </c>
      <c r="O58">
        <v>1</v>
      </c>
      <c r="Q58">
        <v>1</v>
      </c>
      <c r="AA58">
        <v>0</v>
      </c>
      <c r="AD58">
        <v>0</v>
      </c>
      <c r="AF58">
        <v>0</v>
      </c>
    </row>
    <row r="59" spans="2:32">
      <c r="B59" t="s">
        <v>161</v>
      </c>
      <c r="I59">
        <v>-261</v>
      </c>
      <c r="L59">
        <v>0</v>
      </c>
      <c r="O59">
        <v>-261</v>
      </c>
      <c r="Q59">
        <v>-261</v>
      </c>
      <c r="X59">
        <v>0</v>
      </c>
      <c r="AD59">
        <v>0</v>
      </c>
      <c r="AF59">
        <v>0</v>
      </c>
    </row>
    <row r="60" spans="2:32">
      <c r="B60" t="s">
        <v>126</v>
      </c>
      <c r="I60">
        <v>-11324</v>
      </c>
      <c r="L60">
        <v>0</v>
      </c>
      <c r="O60">
        <v>-11324</v>
      </c>
      <c r="Q60">
        <v>-11324</v>
      </c>
      <c r="X60">
        <v>0</v>
      </c>
      <c r="AD60">
        <v>0</v>
      </c>
      <c r="AF60">
        <v>0</v>
      </c>
    </row>
    <row r="61" spans="2:32">
      <c r="B61" t="s">
        <v>127</v>
      </c>
      <c r="H61">
        <v>0</v>
      </c>
      <c r="L61">
        <v>0</v>
      </c>
      <c r="O61">
        <v>0</v>
      </c>
      <c r="Q61">
        <v>0</v>
      </c>
      <c r="W61">
        <v>0</v>
      </c>
      <c r="AA61">
        <v>0</v>
      </c>
      <c r="AD61">
        <v>0</v>
      </c>
      <c r="AF61">
        <v>0</v>
      </c>
    </row>
    <row r="62" spans="2:32">
      <c r="B62" t="s">
        <v>128</v>
      </c>
      <c r="H62">
        <v>0</v>
      </c>
      <c r="L62">
        <v>0</v>
      </c>
      <c r="O62">
        <v>0</v>
      </c>
      <c r="Q62">
        <v>0</v>
      </c>
      <c r="W62">
        <v>0</v>
      </c>
      <c r="AA62">
        <v>0</v>
      </c>
      <c r="AD62">
        <v>0</v>
      </c>
      <c r="AF62">
        <v>0</v>
      </c>
    </row>
    <row r="63" spans="2:32">
      <c r="B63" t="s">
        <v>129</v>
      </c>
      <c r="H63">
        <v>-320</v>
      </c>
      <c r="L63">
        <v>25</v>
      </c>
      <c r="O63">
        <v>-295</v>
      </c>
      <c r="Q63">
        <v>-295</v>
      </c>
      <c r="W63">
        <v>0</v>
      </c>
      <c r="AA63">
        <v>0</v>
      </c>
      <c r="AD63">
        <v>0</v>
      </c>
      <c r="AF63">
        <v>0</v>
      </c>
    </row>
    <row r="64" spans="2:32">
      <c r="B64" t="s">
        <v>130</v>
      </c>
      <c r="H64">
        <v>0</v>
      </c>
      <c r="L64">
        <v>0</v>
      </c>
      <c r="O64">
        <v>0</v>
      </c>
      <c r="Q64">
        <v>0</v>
      </c>
      <c r="W64">
        <v>0</v>
      </c>
      <c r="AA64">
        <v>0</v>
      </c>
      <c r="AD64">
        <v>0</v>
      </c>
      <c r="AF64">
        <v>0</v>
      </c>
    </row>
    <row r="65" spans="2:32">
      <c r="B65" t="s">
        <v>131</v>
      </c>
      <c r="H65">
        <v>-3486</v>
      </c>
      <c r="L65">
        <v>3971</v>
      </c>
      <c r="O65">
        <v>485</v>
      </c>
      <c r="Q65">
        <v>485</v>
      </c>
      <c r="W65">
        <v>171</v>
      </c>
      <c r="AA65">
        <v>0</v>
      </c>
      <c r="AD65">
        <v>171</v>
      </c>
      <c r="AF65">
        <v>171</v>
      </c>
    </row>
    <row r="66" spans="2:32">
      <c r="B66" t="s">
        <v>132</v>
      </c>
      <c r="H66">
        <v>-36</v>
      </c>
      <c r="L66">
        <v>36</v>
      </c>
      <c r="O66">
        <v>0</v>
      </c>
      <c r="Q66">
        <v>0</v>
      </c>
      <c r="W66">
        <v>0</v>
      </c>
      <c r="AA66">
        <v>0</v>
      </c>
      <c r="AD66">
        <v>0</v>
      </c>
      <c r="AF66">
        <v>0</v>
      </c>
    </row>
    <row r="67" spans="2:32">
      <c r="B67" t="s">
        <v>133</v>
      </c>
      <c r="H67">
        <v>-10</v>
      </c>
      <c r="L67">
        <v>10</v>
      </c>
      <c r="O67">
        <v>0</v>
      </c>
      <c r="Q67">
        <v>0</v>
      </c>
      <c r="W67">
        <v>0</v>
      </c>
      <c r="AA67">
        <v>0</v>
      </c>
      <c r="AD67">
        <v>0</v>
      </c>
      <c r="AF6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6"/>
  <sheetViews>
    <sheetView workbookViewId="0">
      <selection activeCell="A3" sqref="A3:F19"/>
    </sheetView>
  </sheetViews>
  <sheetFormatPr defaultRowHeight="12.75"/>
  <sheetData>
    <row r="2" spans="2:3">
      <c r="C2" s="53" t="s">
        <v>208</v>
      </c>
    </row>
    <row r="3" spans="2:3">
      <c r="B3" t="s">
        <v>83</v>
      </c>
      <c r="C3" t="s">
        <v>207</v>
      </c>
    </row>
    <row r="4" spans="2:3">
      <c r="B4" t="s">
        <v>84</v>
      </c>
      <c r="C4" t="s">
        <v>207</v>
      </c>
    </row>
    <row r="5" spans="2:3">
      <c r="B5" t="s">
        <v>85</v>
      </c>
      <c r="C5" t="s">
        <v>207</v>
      </c>
    </row>
    <row r="6" spans="2:3">
      <c r="B6" t="s">
        <v>86</v>
      </c>
      <c r="C6" t="s">
        <v>207</v>
      </c>
    </row>
    <row r="7" spans="2:3">
      <c r="B7" t="s">
        <v>87</v>
      </c>
      <c r="C7" t="s">
        <v>207</v>
      </c>
    </row>
    <row r="8" spans="2:3">
      <c r="B8" t="s">
        <v>88</v>
      </c>
      <c r="C8" t="s">
        <v>207</v>
      </c>
    </row>
    <row r="9" spans="2:3">
      <c r="B9" t="s">
        <v>89</v>
      </c>
      <c r="C9" t="s">
        <v>207</v>
      </c>
    </row>
    <row r="10" spans="2:3">
      <c r="B10" t="s">
        <v>90</v>
      </c>
      <c r="C10" t="s">
        <v>207</v>
      </c>
    </row>
    <row r="11" spans="2:3">
      <c r="B11" t="s">
        <v>91</v>
      </c>
      <c r="C11" t="s">
        <v>207</v>
      </c>
    </row>
    <row r="12" spans="2:3">
      <c r="B12" t="s">
        <v>92</v>
      </c>
      <c r="C12" t="s">
        <v>207</v>
      </c>
    </row>
    <row r="13" spans="2:3">
      <c r="B13" t="s">
        <v>93</v>
      </c>
      <c r="C13" t="s">
        <v>207</v>
      </c>
    </row>
    <row r="14" spans="2:3">
      <c r="B14" t="s">
        <v>94</v>
      </c>
      <c r="C14" t="s">
        <v>207</v>
      </c>
    </row>
    <row r="15" spans="2:3">
      <c r="B15" t="s">
        <v>95</v>
      </c>
      <c r="C15" t="s">
        <v>207</v>
      </c>
    </row>
    <row r="16" spans="2:3">
      <c r="B16" t="s">
        <v>96</v>
      </c>
      <c r="C16" t="s">
        <v>207</v>
      </c>
    </row>
    <row r="17" spans="2:3">
      <c r="B17" t="s">
        <v>97</v>
      </c>
      <c r="C17" t="s">
        <v>207</v>
      </c>
    </row>
    <row r="18" spans="2:3">
      <c r="B18" t="s">
        <v>98</v>
      </c>
      <c r="C18" t="s">
        <v>207</v>
      </c>
    </row>
    <row r="19" spans="2:3">
      <c r="B19" t="s">
        <v>99</v>
      </c>
      <c r="C19" t="s">
        <v>207</v>
      </c>
    </row>
    <row r="20" spans="2:3">
      <c r="B20" t="s">
        <v>100</v>
      </c>
      <c r="C20" t="s">
        <v>207</v>
      </c>
    </row>
    <row r="21" spans="2:3">
      <c r="B21" t="s">
        <v>101</v>
      </c>
      <c r="C21" t="s">
        <v>207</v>
      </c>
    </row>
    <row r="22" spans="2:3">
      <c r="B22" t="s">
        <v>102</v>
      </c>
      <c r="C22" t="s">
        <v>207</v>
      </c>
    </row>
    <row r="23" spans="2:3">
      <c r="B23" t="s">
        <v>103</v>
      </c>
      <c r="C23" t="s">
        <v>207</v>
      </c>
    </row>
    <row r="24" spans="2:3">
      <c r="B24" t="s">
        <v>104</v>
      </c>
      <c r="C24" t="s">
        <v>207</v>
      </c>
    </row>
    <row r="25" spans="2:3">
      <c r="B25" t="s">
        <v>105</v>
      </c>
      <c r="C25" t="s">
        <v>207</v>
      </c>
    </row>
    <row r="26" spans="2:3">
      <c r="B26" t="s">
        <v>106</v>
      </c>
      <c r="C26" t="s">
        <v>207</v>
      </c>
    </row>
    <row r="27" spans="2:3">
      <c r="B27" t="s">
        <v>107</v>
      </c>
      <c r="C27" t="s">
        <v>207</v>
      </c>
    </row>
    <row r="28" spans="2:3">
      <c r="B28" t="s">
        <v>108</v>
      </c>
      <c r="C28" t="s">
        <v>207</v>
      </c>
    </row>
    <row r="29" spans="2:3">
      <c r="B29" t="s">
        <v>109</v>
      </c>
      <c r="C29" t="s">
        <v>207</v>
      </c>
    </row>
    <row r="30" spans="2:3">
      <c r="B30" t="s">
        <v>110</v>
      </c>
      <c r="C30" t="s">
        <v>207</v>
      </c>
    </row>
    <row r="31" spans="2:3">
      <c r="B31" t="s">
        <v>111</v>
      </c>
      <c r="C31" t="s">
        <v>207</v>
      </c>
    </row>
    <row r="32" spans="2:3">
      <c r="B32" t="s">
        <v>112</v>
      </c>
      <c r="C32" t="s">
        <v>207</v>
      </c>
    </row>
    <row r="33" spans="2:3">
      <c r="B33" t="s">
        <v>113</v>
      </c>
      <c r="C33" t="s">
        <v>207</v>
      </c>
    </row>
    <row r="34" spans="2:3">
      <c r="B34" t="s">
        <v>114</v>
      </c>
      <c r="C34" t="s">
        <v>207</v>
      </c>
    </row>
    <row r="35" spans="2:3">
      <c r="B35" t="s">
        <v>115</v>
      </c>
      <c r="C35" t="s">
        <v>207</v>
      </c>
    </row>
    <row r="36" spans="2:3">
      <c r="B36" t="s">
        <v>194</v>
      </c>
      <c r="C36" t="s">
        <v>209</v>
      </c>
    </row>
    <row r="37" spans="2:3">
      <c r="B37" t="s">
        <v>195</v>
      </c>
      <c r="C37" t="s">
        <v>209</v>
      </c>
    </row>
    <row r="38" spans="2:3">
      <c r="B38" t="s">
        <v>196</v>
      </c>
      <c r="C38" t="s">
        <v>209</v>
      </c>
    </row>
    <row r="39" spans="2:3">
      <c r="B39" t="s">
        <v>197</v>
      </c>
      <c r="C39" t="s">
        <v>209</v>
      </c>
    </row>
    <row r="40" spans="2:3">
      <c r="B40" t="s">
        <v>198</v>
      </c>
      <c r="C40" t="s">
        <v>209</v>
      </c>
    </row>
    <row r="41" spans="2:3">
      <c r="B41" t="s">
        <v>199</v>
      </c>
      <c r="C41" t="s">
        <v>209</v>
      </c>
    </row>
    <row r="42" spans="2:3">
      <c r="B42" t="s">
        <v>200</v>
      </c>
      <c r="C42" t="s">
        <v>209</v>
      </c>
    </row>
    <row r="43" spans="2:3">
      <c r="B43" t="s">
        <v>201</v>
      </c>
      <c r="C43" t="s">
        <v>209</v>
      </c>
    </row>
    <row r="44" spans="2:3">
      <c r="B44" t="s">
        <v>202</v>
      </c>
      <c r="C44" t="s">
        <v>209</v>
      </c>
    </row>
    <row r="45" spans="2:3">
      <c r="B45" t="s">
        <v>203</v>
      </c>
      <c r="C45" t="s">
        <v>209</v>
      </c>
    </row>
    <row r="46" spans="2:3">
      <c r="B46" t="s">
        <v>204</v>
      </c>
      <c r="C46" t="s">
        <v>209</v>
      </c>
    </row>
    <row r="47" spans="2:3">
      <c r="B47" t="s">
        <v>205</v>
      </c>
      <c r="C47" t="s">
        <v>209</v>
      </c>
    </row>
    <row r="48" spans="2:3">
      <c r="B48" t="s">
        <v>116</v>
      </c>
      <c r="C48" t="s">
        <v>207</v>
      </c>
    </row>
    <row r="49" spans="2:3">
      <c r="B49" t="s">
        <v>117</v>
      </c>
      <c r="C49" t="s">
        <v>207</v>
      </c>
    </row>
    <row r="50" spans="2:3">
      <c r="B50" t="s">
        <v>118</v>
      </c>
      <c r="C50" t="s">
        <v>207</v>
      </c>
    </row>
    <row r="51" spans="2:3">
      <c r="B51" t="s">
        <v>119</v>
      </c>
      <c r="C51" t="s">
        <v>207</v>
      </c>
    </row>
    <row r="52" spans="2:3">
      <c r="B52" t="s">
        <v>120</v>
      </c>
      <c r="C52" t="s">
        <v>207</v>
      </c>
    </row>
    <row r="53" spans="2:3">
      <c r="B53" t="s">
        <v>121</v>
      </c>
      <c r="C53" t="s">
        <v>207</v>
      </c>
    </row>
    <row r="54" spans="2:3">
      <c r="B54" t="s">
        <v>122</v>
      </c>
      <c r="C54" t="s">
        <v>207</v>
      </c>
    </row>
    <row r="55" spans="2:3">
      <c r="B55" t="s">
        <v>123</v>
      </c>
      <c r="C55" t="s">
        <v>207</v>
      </c>
    </row>
    <row r="56" spans="2:3">
      <c r="B56" t="s">
        <v>124</v>
      </c>
      <c r="C56" t="s">
        <v>207</v>
      </c>
    </row>
    <row r="57" spans="2:3">
      <c r="B57" t="s">
        <v>125</v>
      </c>
      <c r="C57" t="s">
        <v>207</v>
      </c>
    </row>
    <row r="58" spans="2:3">
      <c r="B58" t="s">
        <v>161</v>
      </c>
      <c r="C58" t="s">
        <v>207</v>
      </c>
    </row>
    <row r="59" spans="2:3">
      <c r="B59" t="s">
        <v>126</v>
      </c>
      <c r="C59" t="s">
        <v>207</v>
      </c>
    </row>
    <row r="60" spans="2:3">
      <c r="B60" t="s">
        <v>127</v>
      </c>
      <c r="C60" t="s">
        <v>207</v>
      </c>
    </row>
    <row r="61" spans="2:3">
      <c r="B61" t="s">
        <v>128</v>
      </c>
      <c r="C61" t="s">
        <v>207</v>
      </c>
    </row>
    <row r="62" spans="2:3">
      <c r="B62" t="s">
        <v>129</v>
      </c>
      <c r="C62" t="s">
        <v>207</v>
      </c>
    </row>
    <row r="63" spans="2:3">
      <c r="B63" t="s">
        <v>130</v>
      </c>
      <c r="C63" t="s">
        <v>207</v>
      </c>
    </row>
    <row r="64" spans="2:3">
      <c r="B64" t="s">
        <v>131</v>
      </c>
      <c r="C64" t="s">
        <v>207</v>
      </c>
    </row>
    <row r="65" spans="2:3">
      <c r="B65" t="s">
        <v>132</v>
      </c>
      <c r="C65" t="s">
        <v>207</v>
      </c>
    </row>
    <row r="66" spans="2:3">
      <c r="B66" t="s">
        <v>133</v>
      </c>
      <c r="C66"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vt:lpstr>
      <vt:lpstr>Published</vt:lpstr>
      <vt:lpstr>Data 2015-16</vt:lpstr>
      <vt:lpstr>Data 2014-15</vt:lpstr>
      <vt:lpstr>data 2013-14</vt:lpstr>
      <vt:lpstr>data 2012-13</vt:lpstr>
      <vt:lpstr>data 2011-12</vt:lpstr>
      <vt:lpstr>lookups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2017-03-02T17:03:35Z</dcterms:created>
  <dcterms:modified xsi:type="dcterms:W3CDTF">2017-03-15T11:35:00Z</dcterms:modified>
</cp:coreProperties>
</file>