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xc1527/Desktop/Susan Work/SCT 1022 026916-1 (UPDATE) (V3) Scottish Budget  2023-24/SCT10220269161/"/>
    </mc:Choice>
  </mc:AlternateContent>
  <xr:revisionPtr revIDLastSave="0" documentId="8_{0403BC9B-56C0-044B-AB67-C07FA85F21C4}" xr6:coauthVersionLast="47" xr6:coauthVersionMax="47" xr10:uidLastSave="{00000000-0000-0000-0000-000000000000}"/>
  <bookViews>
    <workbookView xWindow="0" yWindow="460" windowWidth="29040" windowHeight="15840" xr2:uid="{D525909C-DC6A-4D7A-A0DC-CA6CD66ECBE6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4" i="1" l="1"/>
  <c r="N54" i="1"/>
  <c r="K53" i="1"/>
  <c r="L53" i="1"/>
  <c r="M53" i="1"/>
  <c r="N53" i="1"/>
  <c r="O53" i="1"/>
  <c r="P53" i="1"/>
  <c r="O71" i="1"/>
  <c r="O75" i="1"/>
  <c r="N75" i="1"/>
  <c r="N71" i="1"/>
  <c r="O68" i="1"/>
  <c r="N68" i="1"/>
  <c r="O56" i="1"/>
  <c r="N56" i="1"/>
  <c r="O97" i="1"/>
  <c r="N97" i="1"/>
  <c r="P137" i="1"/>
  <c r="N137" i="1"/>
  <c r="K69" i="1"/>
  <c r="L69" i="1"/>
  <c r="M69" i="1"/>
  <c r="N69" i="1"/>
  <c r="O69" i="1"/>
  <c r="P69" i="1"/>
  <c r="N76" i="1"/>
  <c r="K185" i="1"/>
  <c r="P185" i="1"/>
  <c r="M55" i="1"/>
  <c r="L55" i="1"/>
  <c r="K55" i="1"/>
  <c r="P72" i="1"/>
  <c r="O72" i="1"/>
  <c r="N72" i="1"/>
  <c r="M72" i="1"/>
  <c r="L72" i="1"/>
  <c r="K72" i="1"/>
  <c r="N55" i="1"/>
  <c r="O55" i="1"/>
  <c r="P55" i="1"/>
  <c r="K35" i="1"/>
  <c r="L35" i="1"/>
  <c r="M35" i="1"/>
  <c r="N35" i="1"/>
  <c r="O35" i="1"/>
  <c r="P35" i="1"/>
  <c r="K164" i="1"/>
  <c r="L164" i="1"/>
  <c r="M164" i="1"/>
  <c r="N164" i="1"/>
  <c r="O164" i="1"/>
  <c r="P164" i="1"/>
  <c r="L26" i="1"/>
  <c r="M26" i="1"/>
  <c r="N26" i="1"/>
  <c r="O26" i="1"/>
  <c r="P26" i="1"/>
  <c r="L27" i="1"/>
  <c r="M27" i="1"/>
  <c r="N27" i="1"/>
  <c r="O27" i="1"/>
  <c r="P27" i="1"/>
  <c r="L28" i="1"/>
  <c r="M28" i="1"/>
  <c r="N28" i="1"/>
  <c r="O28" i="1"/>
  <c r="P28" i="1"/>
  <c r="K26" i="1"/>
  <c r="K27" i="1"/>
  <c r="K28" i="1"/>
  <c r="K124" i="1"/>
  <c r="L124" i="1"/>
  <c r="M124" i="1"/>
  <c r="N124" i="1"/>
  <c r="O124" i="1"/>
  <c r="P124" i="1"/>
  <c r="K114" i="1"/>
  <c r="L114" i="1"/>
  <c r="M114" i="1"/>
  <c r="N114" i="1"/>
  <c r="O114" i="1"/>
  <c r="P114" i="1"/>
  <c r="G185" i="1"/>
  <c r="H185" i="1"/>
  <c r="G181" i="1"/>
  <c r="H181" i="1"/>
  <c r="G168" i="1"/>
  <c r="H168" i="1"/>
  <c r="G148" i="1"/>
  <c r="H148" i="1"/>
  <c r="G145" i="1"/>
  <c r="H145" i="1"/>
  <c r="G77" i="1"/>
  <c r="H77" i="1"/>
  <c r="G41" i="1"/>
  <c r="H41" i="1"/>
  <c r="K90" i="1"/>
  <c r="L90" i="1"/>
  <c r="M90" i="1"/>
  <c r="N90" i="1"/>
  <c r="O90" i="1"/>
  <c r="P90" i="1"/>
  <c r="F94" i="1"/>
  <c r="G94" i="1"/>
  <c r="H94" i="1"/>
  <c r="E145" i="1"/>
  <c r="L184" i="1"/>
  <c r="L183" i="1"/>
  <c r="L171" i="1"/>
  <c r="L172" i="1"/>
  <c r="L173" i="1"/>
  <c r="L174" i="1"/>
  <c r="L175" i="1"/>
  <c r="L176" i="1"/>
  <c r="L177" i="1"/>
  <c r="L178" i="1"/>
  <c r="L179" i="1"/>
  <c r="L180" i="1"/>
  <c r="L17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5" i="1"/>
  <c r="L166" i="1"/>
  <c r="L167" i="1"/>
  <c r="L150" i="1"/>
  <c r="L147" i="1"/>
  <c r="L148" i="1" s="1"/>
  <c r="L98" i="1"/>
  <c r="L99" i="1"/>
  <c r="L100" i="1"/>
  <c r="L102" i="1"/>
  <c r="L103" i="1"/>
  <c r="L104" i="1"/>
  <c r="L105" i="1"/>
  <c r="L106" i="1"/>
  <c r="L108" i="1"/>
  <c r="L109" i="1"/>
  <c r="L110" i="1"/>
  <c r="L111" i="1"/>
  <c r="L112" i="1"/>
  <c r="L113" i="1"/>
  <c r="L115" i="1"/>
  <c r="L116" i="1"/>
  <c r="L117" i="1"/>
  <c r="L118" i="1"/>
  <c r="L119" i="1"/>
  <c r="L120" i="1"/>
  <c r="L121" i="1"/>
  <c r="L122" i="1"/>
  <c r="L123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96" i="1"/>
  <c r="L85" i="1"/>
  <c r="L86" i="1"/>
  <c r="L87" i="1"/>
  <c r="L88" i="1"/>
  <c r="L89" i="1"/>
  <c r="L92" i="1"/>
  <c r="L93" i="1"/>
  <c r="L84" i="1"/>
  <c r="L23" i="1"/>
  <c r="L24" i="1"/>
  <c r="L25" i="1"/>
  <c r="L29" i="1"/>
  <c r="L30" i="1"/>
  <c r="L31" i="1"/>
  <c r="L32" i="1"/>
  <c r="L33" i="1"/>
  <c r="L34" i="1"/>
  <c r="L36" i="1"/>
  <c r="L37" i="1"/>
  <c r="L38" i="1"/>
  <c r="L39" i="1"/>
  <c r="L40" i="1"/>
  <c r="L22" i="1"/>
  <c r="L44" i="1"/>
  <c r="L45" i="1"/>
  <c r="L46" i="1"/>
  <c r="L47" i="1"/>
  <c r="L48" i="1"/>
  <c r="L49" i="1"/>
  <c r="L50" i="1"/>
  <c r="L51" i="1"/>
  <c r="L52" i="1"/>
  <c r="L57" i="1"/>
  <c r="L58" i="1"/>
  <c r="L59" i="1"/>
  <c r="L60" i="1"/>
  <c r="L61" i="1"/>
  <c r="L62" i="1"/>
  <c r="L63" i="1"/>
  <c r="L64" i="1"/>
  <c r="L65" i="1"/>
  <c r="L66" i="1"/>
  <c r="L67" i="1"/>
  <c r="L70" i="1"/>
  <c r="L73" i="1"/>
  <c r="L74" i="1"/>
  <c r="L76" i="1"/>
  <c r="F145" i="1"/>
  <c r="F20" i="1"/>
  <c r="L80" i="1"/>
  <c r="L81" i="1"/>
  <c r="L11" i="1"/>
  <c r="L12" i="1"/>
  <c r="L13" i="1"/>
  <c r="L14" i="1"/>
  <c r="L15" i="1"/>
  <c r="L16" i="1"/>
  <c r="L10" i="1"/>
  <c r="M31" i="1"/>
  <c r="P44" i="1"/>
  <c r="P45" i="1"/>
  <c r="P46" i="1"/>
  <c r="P47" i="1"/>
  <c r="P48" i="1"/>
  <c r="P49" i="1"/>
  <c r="P50" i="1"/>
  <c r="P51" i="1"/>
  <c r="P52" i="1"/>
  <c r="P54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70" i="1"/>
  <c r="P71" i="1"/>
  <c r="P73" i="1"/>
  <c r="P74" i="1"/>
  <c r="P75" i="1"/>
  <c r="P76" i="1"/>
  <c r="P43" i="1"/>
  <c r="P40" i="1"/>
  <c r="O44" i="1"/>
  <c r="O45" i="1"/>
  <c r="O46" i="1"/>
  <c r="O47" i="1"/>
  <c r="O48" i="1"/>
  <c r="O49" i="1"/>
  <c r="O50" i="1"/>
  <c r="O51" i="1"/>
  <c r="O52" i="1"/>
  <c r="O57" i="1"/>
  <c r="O58" i="1"/>
  <c r="O59" i="1"/>
  <c r="O60" i="1"/>
  <c r="O61" i="1"/>
  <c r="O62" i="1"/>
  <c r="O63" i="1"/>
  <c r="O64" i="1"/>
  <c r="O65" i="1"/>
  <c r="O66" i="1"/>
  <c r="O67" i="1"/>
  <c r="O70" i="1"/>
  <c r="O73" i="1"/>
  <c r="O74" i="1"/>
  <c r="O76" i="1"/>
  <c r="O43" i="1"/>
  <c r="O40" i="1"/>
  <c r="N44" i="1"/>
  <c r="N45" i="1"/>
  <c r="N46" i="1"/>
  <c r="N47" i="1"/>
  <c r="N48" i="1"/>
  <c r="N49" i="1"/>
  <c r="N50" i="1"/>
  <c r="N51" i="1"/>
  <c r="N52" i="1"/>
  <c r="N57" i="1"/>
  <c r="N58" i="1"/>
  <c r="N59" i="1"/>
  <c r="N60" i="1"/>
  <c r="N61" i="1"/>
  <c r="N62" i="1"/>
  <c r="N63" i="1"/>
  <c r="N64" i="1"/>
  <c r="N65" i="1"/>
  <c r="N66" i="1"/>
  <c r="N67" i="1"/>
  <c r="N70" i="1"/>
  <c r="N73" i="1"/>
  <c r="N74" i="1"/>
  <c r="N43" i="1"/>
  <c r="N40" i="1"/>
  <c r="M44" i="1"/>
  <c r="M45" i="1"/>
  <c r="M46" i="1"/>
  <c r="M47" i="1"/>
  <c r="M48" i="1"/>
  <c r="M49" i="1"/>
  <c r="M50" i="1"/>
  <c r="M51" i="1"/>
  <c r="M52" i="1"/>
  <c r="M54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70" i="1"/>
  <c r="M71" i="1"/>
  <c r="M73" i="1"/>
  <c r="M74" i="1"/>
  <c r="M75" i="1"/>
  <c r="M76" i="1"/>
  <c r="M43" i="1"/>
  <c r="M40" i="1"/>
  <c r="L43" i="1"/>
  <c r="K44" i="1"/>
  <c r="K45" i="1"/>
  <c r="K46" i="1"/>
  <c r="K47" i="1"/>
  <c r="K48" i="1"/>
  <c r="K49" i="1"/>
  <c r="K50" i="1"/>
  <c r="K51" i="1"/>
  <c r="K52" i="1"/>
  <c r="K57" i="1"/>
  <c r="K58" i="1"/>
  <c r="K59" i="1"/>
  <c r="K60" i="1"/>
  <c r="K61" i="1"/>
  <c r="K62" i="1"/>
  <c r="K63" i="1"/>
  <c r="K64" i="1"/>
  <c r="K65" i="1"/>
  <c r="K66" i="1"/>
  <c r="K67" i="1"/>
  <c r="K70" i="1"/>
  <c r="K73" i="1"/>
  <c r="K74" i="1"/>
  <c r="K76" i="1"/>
  <c r="K43" i="1"/>
  <c r="K40" i="1"/>
  <c r="F77" i="1"/>
  <c r="E77" i="1"/>
  <c r="M183" i="1"/>
  <c r="O185" i="1"/>
  <c r="O180" i="1"/>
  <c r="N185" i="1"/>
  <c r="M184" i="1"/>
  <c r="M180" i="1"/>
  <c r="K170" i="1"/>
  <c r="F185" i="1"/>
  <c r="E185" i="1"/>
  <c r="P171" i="1"/>
  <c r="P172" i="1"/>
  <c r="P173" i="1"/>
  <c r="P174" i="1"/>
  <c r="P175" i="1"/>
  <c r="P176" i="1"/>
  <c r="P177" i="1"/>
  <c r="P178" i="1"/>
  <c r="P179" i="1"/>
  <c r="P180" i="1"/>
  <c r="P170" i="1"/>
  <c r="M170" i="1"/>
  <c r="O171" i="1"/>
  <c r="O172" i="1"/>
  <c r="O173" i="1"/>
  <c r="O174" i="1"/>
  <c r="O175" i="1"/>
  <c r="O176" i="1"/>
  <c r="O177" i="1"/>
  <c r="O178" i="1"/>
  <c r="O179" i="1"/>
  <c r="O170" i="1"/>
  <c r="N171" i="1"/>
  <c r="N172" i="1"/>
  <c r="N173" i="1"/>
  <c r="N174" i="1"/>
  <c r="N175" i="1"/>
  <c r="N176" i="1"/>
  <c r="N177" i="1"/>
  <c r="N178" i="1"/>
  <c r="N179" i="1"/>
  <c r="N180" i="1"/>
  <c r="N170" i="1"/>
  <c r="M171" i="1"/>
  <c r="M172" i="1"/>
  <c r="M173" i="1"/>
  <c r="M174" i="1"/>
  <c r="M175" i="1"/>
  <c r="M176" i="1"/>
  <c r="M177" i="1"/>
  <c r="M178" i="1"/>
  <c r="M179" i="1"/>
  <c r="M150" i="1"/>
  <c r="K171" i="1"/>
  <c r="K172" i="1"/>
  <c r="K173" i="1"/>
  <c r="K174" i="1"/>
  <c r="K175" i="1"/>
  <c r="K176" i="1"/>
  <c r="K177" i="1"/>
  <c r="K178" i="1"/>
  <c r="K179" i="1"/>
  <c r="K180" i="1"/>
  <c r="K150" i="1"/>
  <c r="F181" i="1"/>
  <c r="E181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5" i="1"/>
  <c r="P116" i="1"/>
  <c r="P117" i="1"/>
  <c r="P118" i="1"/>
  <c r="P119" i="1"/>
  <c r="P120" i="1"/>
  <c r="P121" i="1"/>
  <c r="P122" i="1"/>
  <c r="P123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8" i="1"/>
  <c r="P139" i="1"/>
  <c r="P140" i="1"/>
  <c r="P141" i="1"/>
  <c r="P142" i="1"/>
  <c r="P143" i="1"/>
  <c r="P144" i="1"/>
  <c r="P96" i="1"/>
  <c r="M96" i="1"/>
  <c r="P85" i="1"/>
  <c r="P86" i="1"/>
  <c r="P87" i="1"/>
  <c r="P88" i="1"/>
  <c r="P89" i="1"/>
  <c r="P91" i="1"/>
  <c r="P92" i="1"/>
  <c r="P93" i="1"/>
  <c r="P84" i="1"/>
  <c r="M84" i="1"/>
  <c r="O85" i="1"/>
  <c r="O86" i="1"/>
  <c r="O87" i="1"/>
  <c r="O88" i="1"/>
  <c r="O89" i="1"/>
  <c r="O92" i="1"/>
  <c r="O93" i="1"/>
  <c r="O84" i="1"/>
  <c r="N85" i="1"/>
  <c r="N86" i="1"/>
  <c r="N87" i="1"/>
  <c r="N88" i="1"/>
  <c r="N89" i="1"/>
  <c r="N92" i="1"/>
  <c r="N93" i="1"/>
  <c r="N84" i="1"/>
  <c r="K84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5" i="1"/>
  <c r="O116" i="1"/>
  <c r="O117" i="1"/>
  <c r="O118" i="1"/>
  <c r="O119" i="1"/>
  <c r="O120" i="1"/>
  <c r="O121" i="1"/>
  <c r="O122" i="1"/>
  <c r="O123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96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5" i="1"/>
  <c r="N116" i="1"/>
  <c r="N117" i="1"/>
  <c r="N118" i="1"/>
  <c r="N119" i="1"/>
  <c r="N120" i="1"/>
  <c r="N121" i="1"/>
  <c r="N122" i="1"/>
  <c r="N123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8" i="1"/>
  <c r="N139" i="1"/>
  <c r="N140" i="1"/>
  <c r="N141" i="1"/>
  <c r="N142" i="1"/>
  <c r="N143" i="1"/>
  <c r="N144" i="1"/>
  <c r="N96" i="1"/>
  <c r="K96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5" i="1"/>
  <c r="P166" i="1"/>
  <c r="P167" i="1"/>
  <c r="P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5" i="1"/>
  <c r="O166" i="1"/>
  <c r="O167" i="1"/>
  <c r="O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5" i="1"/>
  <c r="N166" i="1"/>
  <c r="N167" i="1"/>
  <c r="N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5" i="1"/>
  <c r="M166" i="1"/>
  <c r="M167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5" i="1"/>
  <c r="K166" i="1"/>
  <c r="K167" i="1"/>
  <c r="F168" i="1"/>
  <c r="E168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5" i="1"/>
  <c r="M116" i="1"/>
  <c r="M117" i="1"/>
  <c r="M118" i="1"/>
  <c r="M119" i="1"/>
  <c r="M120" i="1"/>
  <c r="M121" i="1"/>
  <c r="M122" i="1"/>
  <c r="M123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8" i="1"/>
  <c r="M139" i="1"/>
  <c r="M140" i="1"/>
  <c r="M141" i="1"/>
  <c r="M142" i="1"/>
  <c r="M143" i="1"/>
  <c r="M144" i="1"/>
  <c r="K98" i="1"/>
  <c r="K99" i="1"/>
  <c r="K100" i="1"/>
  <c r="K102" i="1"/>
  <c r="K103" i="1"/>
  <c r="K104" i="1"/>
  <c r="K106" i="1"/>
  <c r="K108" i="1"/>
  <c r="K109" i="1"/>
  <c r="K110" i="1"/>
  <c r="K112" i="1"/>
  <c r="K113" i="1"/>
  <c r="K115" i="1"/>
  <c r="K116" i="1"/>
  <c r="K117" i="1"/>
  <c r="K118" i="1"/>
  <c r="K119" i="1"/>
  <c r="K120" i="1"/>
  <c r="K121" i="1"/>
  <c r="K122" i="1"/>
  <c r="K123" i="1"/>
  <c r="K125" i="1"/>
  <c r="K126" i="1"/>
  <c r="K127" i="1"/>
  <c r="K129" i="1"/>
  <c r="K130" i="1"/>
  <c r="K132" i="1"/>
  <c r="K133" i="1"/>
  <c r="K134" i="1"/>
  <c r="K135" i="1"/>
  <c r="K136" i="1"/>
  <c r="K138" i="1"/>
  <c r="K142" i="1"/>
  <c r="K144" i="1"/>
  <c r="M85" i="1"/>
  <c r="M86" i="1"/>
  <c r="M87" i="1"/>
  <c r="M88" i="1"/>
  <c r="M89" i="1"/>
  <c r="M91" i="1"/>
  <c r="M92" i="1"/>
  <c r="M93" i="1"/>
  <c r="K85" i="1"/>
  <c r="K86" i="1"/>
  <c r="K87" i="1"/>
  <c r="K88" i="1"/>
  <c r="K89" i="1"/>
  <c r="K92" i="1"/>
  <c r="K93" i="1"/>
  <c r="E94" i="1"/>
  <c r="P147" i="1"/>
  <c r="P148" i="1" s="1"/>
  <c r="O147" i="1"/>
  <c r="O148" i="1" s="1"/>
  <c r="N147" i="1"/>
  <c r="N148" i="1" s="1"/>
  <c r="M147" i="1"/>
  <c r="M148" i="1" s="1"/>
  <c r="K147" i="1"/>
  <c r="K148" i="1" s="1"/>
  <c r="F148" i="1"/>
  <c r="E148" i="1"/>
  <c r="H20" i="1"/>
  <c r="G20" i="1"/>
  <c r="P80" i="1"/>
  <c r="O80" i="1"/>
  <c r="N80" i="1"/>
  <c r="P79" i="1"/>
  <c r="P81" i="1"/>
  <c r="O79" i="1"/>
  <c r="O81" i="1"/>
  <c r="N79" i="1"/>
  <c r="N81" i="1"/>
  <c r="P13" i="1"/>
  <c r="P14" i="1"/>
  <c r="P15" i="1"/>
  <c r="P16" i="1"/>
  <c r="P19" i="1"/>
  <c r="P20" i="1" s="1"/>
  <c r="P22" i="1"/>
  <c r="P23" i="1"/>
  <c r="P24" i="1"/>
  <c r="P25" i="1"/>
  <c r="P29" i="1"/>
  <c r="P30" i="1"/>
  <c r="P31" i="1"/>
  <c r="P32" i="1"/>
  <c r="P33" i="1"/>
  <c r="P34" i="1"/>
  <c r="P36" i="1"/>
  <c r="P37" i="1"/>
  <c r="P38" i="1"/>
  <c r="P39" i="1"/>
  <c r="O13" i="1"/>
  <c r="O14" i="1"/>
  <c r="O15" i="1"/>
  <c r="O16" i="1"/>
  <c r="O19" i="1"/>
  <c r="O20" i="1" s="1"/>
  <c r="O22" i="1"/>
  <c r="O23" i="1"/>
  <c r="O24" i="1"/>
  <c r="O25" i="1"/>
  <c r="O29" i="1"/>
  <c r="O30" i="1"/>
  <c r="O31" i="1"/>
  <c r="O32" i="1"/>
  <c r="O33" i="1"/>
  <c r="O34" i="1"/>
  <c r="O36" i="1"/>
  <c r="O37" i="1"/>
  <c r="O38" i="1"/>
  <c r="O39" i="1"/>
  <c r="N32" i="1"/>
  <c r="N16" i="1"/>
  <c r="N19" i="1"/>
  <c r="N20" i="1" s="1"/>
  <c r="N22" i="1"/>
  <c r="N23" i="1"/>
  <c r="N24" i="1"/>
  <c r="N25" i="1"/>
  <c r="N29" i="1"/>
  <c r="N30" i="1"/>
  <c r="N31" i="1"/>
  <c r="N33" i="1"/>
  <c r="N34" i="1"/>
  <c r="N36" i="1"/>
  <c r="N37" i="1"/>
  <c r="N38" i="1"/>
  <c r="N39" i="1"/>
  <c r="H17" i="1"/>
  <c r="G17" i="1"/>
  <c r="H82" i="1"/>
  <c r="G82" i="1"/>
  <c r="M80" i="1"/>
  <c r="M81" i="1"/>
  <c r="L79" i="1"/>
  <c r="K80" i="1"/>
  <c r="K81" i="1"/>
  <c r="K79" i="1"/>
  <c r="F82" i="1"/>
  <c r="E82" i="1"/>
  <c r="M22" i="1"/>
  <c r="M23" i="1"/>
  <c r="M24" i="1"/>
  <c r="M25" i="1"/>
  <c r="M29" i="1"/>
  <c r="M30" i="1"/>
  <c r="M32" i="1"/>
  <c r="M33" i="1"/>
  <c r="M34" i="1"/>
  <c r="M36" i="1"/>
  <c r="M37" i="1"/>
  <c r="M38" i="1"/>
  <c r="M39" i="1"/>
  <c r="K22" i="1"/>
  <c r="K23" i="1"/>
  <c r="K24" i="1"/>
  <c r="K25" i="1"/>
  <c r="K29" i="1"/>
  <c r="K30" i="1"/>
  <c r="K31" i="1"/>
  <c r="K32" i="1"/>
  <c r="K33" i="1"/>
  <c r="K34" i="1"/>
  <c r="K36" i="1"/>
  <c r="K37" i="1"/>
  <c r="K38" i="1"/>
  <c r="K39" i="1"/>
  <c r="M19" i="1"/>
  <c r="M20" i="1" s="1"/>
  <c r="L19" i="1"/>
  <c r="L20" i="1" s="1"/>
  <c r="K19" i="1"/>
  <c r="K20" i="1" s="1"/>
  <c r="M16" i="1"/>
  <c r="M15" i="1"/>
  <c r="M14" i="1"/>
  <c r="M13" i="1"/>
  <c r="M12" i="1"/>
  <c r="M11" i="1"/>
  <c r="M10" i="1"/>
  <c r="P11" i="1"/>
  <c r="P12" i="1"/>
  <c r="P10" i="1"/>
  <c r="O11" i="1"/>
  <c r="O12" i="1"/>
  <c r="O10" i="1"/>
  <c r="N10" i="1"/>
  <c r="N11" i="1"/>
  <c r="N12" i="1"/>
  <c r="N13" i="1"/>
  <c r="N14" i="1"/>
  <c r="N15" i="1"/>
  <c r="K11" i="1"/>
  <c r="K12" i="1"/>
  <c r="K13" i="1"/>
  <c r="K14" i="1"/>
  <c r="K15" i="1"/>
  <c r="K16" i="1"/>
  <c r="K10" i="1"/>
  <c r="F41" i="1"/>
  <c r="E41" i="1"/>
  <c r="E20" i="1"/>
  <c r="F17" i="1"/>
  <c r="E17" i="1"/>
  <c r="L181" i="1" l="1"/>
  <c r="L94" i="1"/>
  <c r="L185" i="1"/>
  <c r="M145" i="1"/>
  <c r="M94" i="1"/>
  <c r="N82" i="1"/>
  <c r="P17" i="1"/>
  <c r="M82" i="1"/>
  <c r="E187" i="1"/>
  <c r="K82" i="1"/>
  <c r="N94" i="1"/>
  <c r="O94" i="1"/>
  <c r="O17" i="1"/>
  <c r="P94" i="1"/>
  <c r="M185" i="1"/>
  <c r="L145" i="1"/>
  <c r="L82" i="1"/>
  <c r="N168" i="1"/>
  <c r="O168" i="1"/>
  <c r="P77" i="1"/>
  <c r="O145" i="1"/>
  <c r="P145" i="1"/>
  <c r="O77" i="1"/>
  <c r="N77" i="1"/>
  <c r="L41" i="1"/>
  <c r="K41" i="1"/>
  <c r="K77" i="1"/>
  <c r="L77" i="1"/>
  <c r="M77" i="1"/>
  <c r="N181" i="1"/>
  <c r="P181" i="1"/>
  <c r="O181" i="1"/>
  <c r="M41" i="1"/>
  <c r="N145" i="1"/>
  <c r="P168" i="1"/>
  <c r="N41" i="1"/>
  <c r="O41" i="1"/>
  <c r="P41" i="1"/>
  <c r="H187" i="1"/>
  <c r="G187" i="1"/>
  <c r="K94" i="1"/>
  <c r="K145" i="1"/>
  <c r="K181" i="1"/>
  <c r="M181" i="1"/>
  <c r="K168" i="1"/>
  <c r="L168" i="1"/>
  <c r="M168" i="1"/>
  <c r="N17" i="1"/>
  <c r="P82" i="1"/>
  <c r="O82" i="1"/>
  <c r="L17" i="1"/>
  <c r="M17" i="1"/>
  <c r="K17" i="1"/>
  <c r="F187" i="1"/>
  <c r="L187" i="1" l="1"/>
  <c r="G5" i="1" s="1"/>
  <c r="O187" i="1"/>
  <c r="G4" i="1" s="1"/>
  <c r="M187" i="1"/>
  <c r="K187" i="1"/>
  <c r="D5" i="1" l="1"/>
  <c r="E5" i="1"/>
  <c r="F5" i="1"/>
  <c r="H5" i="1"/>
  <c r="I5" i="1"/>
  <c r="N187" i="1"/>
  <c r="E4" i="1" l="1"/>
  <c r="P187" i="1"/>
  <c r="I4" i="1" s="1"/>
  <c r="D4" i="1" l="1"/>
  <c r="H4" i="1"/>
  <c r="F4" i="1"/>
</calcChain>
</file>

<file path=xl/sharedStrings.xml><?xml version="1.0" encoding="utf-8"?>
<sst xmlns="http://schemas.openxmlformats.org/spreadsheetml/2006/main" count="662" uniqueCount="195">
  <si>
    <t>Low</t>
  </si>
  <si>
    <t>Neutral</t>
  </si>
  <si>
    <t>High</t>
  </si>
  <si>
    <t>%</t>
  </si>
  <si>
    <t>£</t>
  </si>
  <si>
    <t>2023-24</t>
  </si>
  <si>
    <t>2022-23</t>
  </si>
  <si>
    <t>22/23</t>
  </si>
  <si>
    <t>23/24</t>
  </si>
  <si>
    <t>Portfolio</t>
  </si>
  <si>
    <t>Budget Line (Level 4)</t>
  </si>
  <si>
    <t xml:space="preserve">Carbon Category </t>
  </si>
  <si>
    <t>CDEL/FT</t>
  </si>
  <si>
    <t>CDEL</t>
  </si>
  <si>
    <t>FTs</t>
  </si>
  <si>
    <t>CEAC</t>
  </si>
  <si>
    <t>CEAC - Total</t>
  </si>
  <si>
    <t>COPFS</t>
  </si>
  <si>
    <t>COPFS - Total</t>
  </si>
  <si>
    <t>ES</t>
  </si>
  <si>
    <t>Gaelic Indirect Capital</t>
  </si>
  <si>
    <t>Scottish Qualifications Authority - Capital</t>
  </si>
  <si>
    <t>Children and Families Analysis</t>
  </si>
  <si>
    <t>Learning Analysis</t>
  </si>
  <si>
    <t>Advanced Learning and Science Analysis</t>
  </si>
  <si>
    <t>Grant Aided Special Schools Indirect Capital</t>
  </si>
  <si>
    <t>Health and Wellbeing</t>
  </si>
  <si>
    <t>Children's Hearings Scotland (CHS) - Indirect Capital</t>
  </si>
  <si>
    <t>Disclosure Scotland Operational Costs</t>
  </si>
  <si>
    <t>Creating Positive Futures Capital Grants</t>
  </si>
  <si>
    <t>School Age Childcare</t>
  </si>
  <si>
    <t>Higher Education Capital</t>
  </si>
  <si>
    <t>Higher Education Financial Transactions (Expenditure)</t>
  </si>
  <si>
    <t>FT</t>
  </si>
  <si>
    <t>Higher Education Financial Transactions (Income)</t>
  </si>
  <si>
    <t>Student Awards Agency for Scotland (SAAS) - Operating Costs - Capital</t>
  </si>
  <si>
    <t>ES - Total</t>
  </si>
  <si>
    <t>F&amp;E</t>
  </si>
  <si>
    <t>Digital Strategy</t>
  </si>
  <si>
    <t>Digital Economy - Resource</t>
  </si>
  <si>
    <t>Digital Growth Fund Financial Transactions (Expenditure)</t>
  </si>
  <si>
    <t>Digital Growth Fund Financial Transactions (Income)</t>
  </si>
  <si>
    <t>Scottish Public Pensions Agency Capital / IT provision</t>
  </si>
  <si>
    <t>Revenue Scotland Capital/ IT provision</t>
  </si>
  <si>
    <t>Scottish Government Capital Projects</t>
  </si>
  <si>
    <t>Finance - Financial Transactions (Expenditure)</t>
  </si>
  <si>
    <t>Registers of Scotland Capital/ IT provision</t>
  </si>
  <si>
    <t>Planning</t>
  </si>
  <si>
    <t>Regeneration Programmes*</t>
  </si>
  <si>
    <t>SPRUCE Income</t>
  </si>
  <si>
    <t>Scottish Enterprise (capital)*</t>
  </si>
  <si>
    <t>Scottish Enterprise Financial Transactions (Expenditure)</t>
  </si>
  <si>
    <t>Scottish Enterprise Financial Transactions (Income)</t>
  </si>
  <si>
    <t>Manufacturing Opportunites</t>
  </si>
  <si>
    <t>Low Carbon Economy</t>
  </si>
  <si>
    <t>Innovation and Industries</t>
  </si>
  <si>
    <t>International Trade and Investment</t>
  </si>
  <si>
    <t>Scottish National Investment Bank Financial Transactions (Expenditure)</t>
  </si>
  <si>
    <t>Scottish National Investment Bank Financial Transactions (Income)</t>
  </si>
  <si>
    <t>Accountant in Bankruptcy Capital</t>
  </si>
  <si>
    <t>Highlands and Islands Enterprise (capital)*</t>
  </si>
  <si>
    <t>Highlands and Islands Enterprise FTs (Income)</t>
  </si>
  <si>
    <t>Highlands and Islands Enterprise FTs (Expenditure)</t>
  </si>
  <si>
    <t>South of Scotland Enterprise*</t>
  </si>
  <si>
    <t>South of Scotland Enterprise FTs (Income)</t>
  </si>
  <si>
    <t>VisitScotland (Capital)</t>
  </si>
  <si>
    <t>Cities Investment and Strategy*</t>
  </si>
  <si>
    <t>Ferguson Marine</t>
  </si>
  <si>
    <t>F&amp;E - Total</t>
  </si>
  <si>
    <t>HSC</t>
  </si>
  <si>
    <t>NHS Territorial &amp; National Boards Capital Investment</t>
  </si>
  <si>
    <t>Health Financial Transactions (Expenditure)</t>
  </si>
  <si>
    <t>Health Capital Receipts</t>
  </si>
  <si>
    <t>HSC - Total</t>
  </si>
  <si>
    <t>JV</t>
  </si>
  <si>
    <t>Legal Aid Administration</t>
  </si>
  <si>
    <t>Police Refom and Change</t>
  </si>
  <si>
    <t>Support for Victims and Witnesses</t>
  </si>
  <si>
    <t>Criminal Justice Digital Reform</t>
  </si>
  <si>
    <t>Scottish Crime Campus</t>
  </si>
  <si>
    <t>Scottish Police Authority Capital*</t>
  </si>
  <si>
    <t>JV - Total</t>
  </si>
  <si>
    <t>NZET</t>
  </si>
  <si>
    <t>Programmes of Research - Capital</t>
  </si>
  <si>
    <t>Royal Botanic Garden Edinburgh Capital*</t>
  </si>
  <si>
    <t>Cairngorms National Park Authority Capital</t>
  </si>
  <si>
    <t>Noise and Air Quality Action</t>
  </si>
  <si>
    <t>Natural Resources</t>
  </si>
  <si>
    <t>Peatlands</t>
  </si>
  <si>
    <t>NatureScot Capital</t>
  </si>
  <si>
    <t>Zero Waste</t>
  </si>
  <si>
    <t>Land Reform</t>
  </si>
  <si>
    <t>Climate Action and Just Transition Fund*</t>
  </si>
  <si>
    <t>Woodland Grants</t>
  </si>
  <si>
    <t>Forestry and Land Scotland Capital</t>
  </si>
  <si>
    <t>Energy - Energy Industries</t>
  </si>
  <si>
    <t>Energy Heat in Buildings and Low Carbon</t>
  </si>
  <si>
    <t>Financial Transactions (Expenditure)</t>
  </si>
  <si>
    <t>Financial Transactions (Income)</t>
  </si>
  <si>
    <t>Fuel Poverty/Energy Efficiency</t>
  </si>
  <si>
    <t>Fuel Poverty/Energy Efficiency Financial Transactions (Expenditure)</t>
  </si>
  <si>
    <t>Fuel Poverty/Energy Efficiency Financial Transactions (Income)</t>
  </si>
  <si>
    <t>Major Public Transport Projects</t>
  </si>
  <si>
    <t>Rail Franchise</t>
  </si>
  <si>
    <t>Rail Infrastructure</t>
  </si>
  <si>
    <t>Smartcard Programme</t>
  </si>
  <si>
    <t>Support for Bus Services</t>
  </si>
  <si>
    <t>Transport Agency - Goods at Services</t>
  </si>
  <si>
    <t>Road Safety</t>
  </si>
  <si>
    <t>Scottish Canals - capital</t>
  </si>
  <si>
    <t>Support for Active Travel - capital</t>
  </si>
  <si>
    <t>Support for Sustainable and Active Travel - Financial Transactions (Expenditure)</t>
  </si>
  <si>
    <t>Support for Sustainable and Active Travel - Financial Transactions (Income)</t>
  </si>
  <si>
    <t>Future Transport Fund</t>
  </si>
  <si>
    <t>Travel Strategy and Innovation</t>
  </si>
  <si>
    <t>Capital Land and Works</t>
  </si>
  <si>
    <t>Tay Road Bridge Capital Grant</t>
  </si>
  <si>
    <t>Queensferry Crossing</t>
  </si>
  <si>
    <t>Network Strengthening</t>
  </si>
  <si>
    <t>Road Improvements*</t>
  </si>
  <si>
    <t>Structural Repairs</t>
  </si>
  <si>
    <t>Clyde and Hebrides Ferry Services</t>
  </si>
  <si>
    <t>Northern Isles Ferry Services</t>
  </si>
  <si>
    <t>Piers and Harbours Grants</t>
  </si>
  <si>
    <t>CMAL - Voted Loans</t>
  </si>
  <si>
    <t>CMAL - Capital Receipts</t>
  </si>
  <si>
    <t>Highlands and Islands Airports Ltd - Capital Grant</t>
  </si>
  <si>
    <t>NZET - Total</t>
  </si>
  <si>
    <t>Parliament</t>
  </si>
  <si>
    <t xml:space="preserve">Parliament - Total </t>
  </si>
  <si>
    <t>RAI</t>
  </si>
  <si>
    <t>Agricultural Transformation Fund</t>
  </si>
  <si>
    <t>Business Development Capital</t>
  </si>
  <si>
    <t>Business Development - Financial Transactions (Expenditure)</t>
  </si>
  <si>
    <t>Business Development - Financial Transactions (Income)</t>
  </si>
  <si>
    <t>Agri Environmental Measures Capital</t>
  </si>
  <si>
    <t>Leader</t>
  </si>
  <si>
    <t>Crofting Building Grants &amp; Loans Scheme Income</t>
  </si>
  <si>
    <t>Crofting Building Grants &amp; Loans Scheme Costs</t>
  </si>
  <si>
    <t>EU Fisheries Grants Capital</t>
  </si>
  <si>
    <t>Fisheries Harbour Grants</t>
  </si>
  <si>
    <t>Marine EU Income</t>
  </si>
  <si>
    <t>Marine Scotland</t>
  </si>
  <si>
    <t>Carbon Neutral Islands</t>
  </si>
  <si>
    <t>Islands Bond</t>
  </si>
  <si>
    <t>Islands Plan</t>
  </si>
  <si>
    <t>RAI - Total</t>
  </si>
  <si>
    <t>SJHLG</t>
  </si>
  <si>
    <t>Building Standards</t>
  </si>
  <si>
    <t>Third Sector</t>
  </si>
  <si>
    <t>Housing Supply &amp; Infrastructure</t>
  </si>
  <si>
    <t>Housing Supply - Financial Transactions (Expenditure)</t>
  </si>
  <si>
    <t>Housing Supply - Financial Transactions (Income)</t>
  </si>
  <si>
    <t>Housing Income</t>
  </si>
  <si>
    <t>Housing Support and Homelessness</t>
  </si>
  <si>
    <t>Scottish Housing Regulator</t>
  </si>
  <si>
    <t>Social Security Advice, Policy and Programme</t>
  </si>
  <si>
    <t>Social Security Scotland</t>
  </si>
  <si>
    <t>Social Justice</t>
  </si>
  <si>
    <t>SJHLG - Total</t>
  </si>
  <si>
    <t>LG</t>
  </si>
  <si>
    <t>Local Government General Capital Grant</t>
  </si>
  <si>
    <t>Local Government Specific Capital Grant</t>
  </si>
  <si>
    <t>LG- Total</t>
  </si>
  <si>
    <t> </t>
  </si>
  <si>
    <t>TOTAL</t>
  </si>
  <si>
    <t>* where sufficient information is available, a proportion of these lines have been split between categories</t>
  </si>
  <si>
    <t>Agricultural Reform Programme Development Support</t>
  </si>
  <si>
    <t>Forest Research (Cross Border Services)</t>
  </si>
  <si>
    <t>Loch Lomond &amp; The Trossachs National Park Authority Capital</t>
  </si>
  <si>
    <t xml:space="preserve">Scottish Environment Protection Agency Capital </t>
  </si>
  <si>
    <t>Scottish Water Voted Loans</t>
  </si>
  <si>
    <t>Scottish Water Private Water</t>
  </si>
  <si>
    <t>ARE Operations Capital</t>
  </si>
  <si>
    <t>Historic Environment Scotland Direct Capital</t>
  </si>
  <si>
    <t>Cultural Collections - Other Cultural Capital</t>
  </si>
  <si>
    <t>Cultural Collections - Non National Museums</t>
  </si>
  <si>
    <t>Cultural Collections - National Library of Scotland Capital</t>
  </si>
  <si>
    <t>Cultural Collections - National Galleries of Scotland Capital</t>
  </si>
  <si>
    <t>Cultural Collections - National Museum of Scotland Capital</t>
  </si>
  <si>
    <t>National Records of Scotland Capital Expenditure</t>
  </si>
  <si>
    <t>Capital</t>
  </si>
  <si>
    <t>Workforce and Infrastructure - Technologies for Learning</t>
  </si>
  <si>
    <t>Workforce and Infrastructure - Jordanhill School Indirect Capital</t>
  </si>
  <si>
    <t>Scottish Children's Reporter Administration - Indirect Capital</t>
  </si>
  <si>
    <t>Scottish Funding Council College Capital Expenditure</t>
  </si>
  <si>
    <t>Digital Connectivity - Capital</t>
  </si>
  <si>
    <t>Innovation and Industries - Other Support Financial Transactions (Expenditure)</t>
  </si>
  <si>
    <t>Innovation and Industries - Other Support Financial Transactions (Income)</t>
  </si>
  <si>
    <t>National Police Funding and Reform - Other National Funding</t>
  </si>
  <si>
    <t>Scottish Prison Service - Capital Expenditure</t>
  </si>
  <si>
    <t>Scottish Fire and Rescue Service Capital</t>
  </si>
  <si>
    <t>Scottish Courts and Tribunals Service Capital</t>
  </si>
  <si>
    <t>Regeneration Programmes Financial Transactions Income</t>
  </si>
  <si>
    <t>Marine Fund Scotland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</si>
</sst>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%"/>
    <numFmt numFmtId="166" formatCode="#,##0.0"/>
    <numFmt numFmtId="167" formatCode="0.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20376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4" xfId="0" applyFont="1" applyBorder="1"/>
    <xf numFmtId="0" fontId="2" fillId="0" borderId="4" xfId="0" applyFont="1" applyBorder="1"/>
    <xf numFmtId="0" fontId="1" fillId="0" borderId="9" xfId="0" applyFont="1" applyBorder="1"/>
    <xf numFmtId="0" fontId="1" fillId="0" borderId="5" xfId="0" applyFont="1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0" applyFont="1" applyBorder="1"/>
    <xf numFmtId="0" fontId="1" fillId="0" borderId="7" xfId="0" applyFont="1" applyBorder="1"/>
    <xf numFmtId="164" fontId="1" fillId="0" borderId="7" xfId="0" applyNumberFormat="1" applyFont="1" applyBorder="1"/>
    <xf numFmtId="164" fontId="4" fillId="0" borderId="0" xfId="0" applyNumberFormat="1" applyFont="1"/>
    <xf numFmtId="0" fontId="1" fillId="0" borderId="0" xfId="0" applyFont="1"/>
    <xf numFmtId="0" fontId="1" fillId="0" borderId="3" xfId="0" applyFont="1" applyBorder="1"/>
    <xf numFmtId="164" fontId="0" fillId="0" borderId="0" xfId="0" applyNumberFormat="1"/>
    <xf numFmtId="164" fontId="0" fillId="0" borderId="11" xfId="0" applyNumberFormat="1" applyBorder="1"/>
    <xf numFmtId="164" fontId="1" fillId="0" borderId="10" xfId="0" applyNumberFormat="1" applyFont="1" applyBorder="1"/>
    <xf numFmtId="164" fontId="1" fillId="0" borderId="4" xfId="0" applyNumberFormat="1" applyFont="1" applyBorder="1"/>
    <xf numFmtId="164" fontId="4" fillId="0" borderId="11" xfId="0" applyNumberFormat="1" applyFont="1" applyBorder="1"/>
    <xf numFmtId="0" fontId="5" fillId="0" borderId="0" xfId="0" applyFont="1"/>
    <xf numFmtId="164" fontId="0" fillId="0" borderId="13" xfId="0" applyNumberFormat="1" applyBorder="1"/>
    <xf numFmtId="164" fontId="1" fillId="0" borderId="14" xfId="0" applyNumberFormat="1" applyFont="1" applyBorder="1"/>
    <xf numFmtId="164" fontId="6" fillId="0" borderId="13" xfId="0" applyNumberFormat="1" applyFont="1" applyBorder="1"/>
    <xf numFmtId="164" fontId="6" fillId="0" borderId="0" xfId="0" applyNumberFormat="1" applyFont="1"/>
    <xf numFmtId="0" fontId="7" fillId="0" borderId="7" xfId="0" applyFont="1" applyBorder="1"/>
    <xf numFmtId="0" fontId="5" fillId="0" borderId="7" xfId="0" applyFont="1" applyBorder="1"/>
    <xf numFmtId="0" fontId="0" fillId="0" borderId="16" xfId="0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0" fontId="7" fillId="0" borderId="16" xfId="0" applyFont="1" applyBorder="1"/>
    <xf numFmtId="0" fontId="0" fillId="0" borderId="18" xfId="0" applyBorder="1"/>
    <xf numFmtId="164" fontId="0" fillId="0" borderId="15" xfId="0" applyNumberFormat="1" applyBorder="1"/>
    <xf numFmtId="0" fontId="0" fillId="0" borderId="19" xfId="0" applyBorder="1"/>
    <xf numFmtId="164" fontId="0" fillId="0" borderId="20" xfId="0" applyNumberFormat="1" applyBorder="1"/>
    <xf numFmtId="164" fontId="1" fillId="0" borderId="21" xfId="0" applyNumberFormat="1" applyFont="1" applyBorder="1"/>
    <xf numFmtId="0" fontId="1" fillId="0" borderId="22" xfId="0" applyFont="1" applyBorder="1"/>
    <xf numFmtId="164" fontId="10" fillId="0" borderId="0" xfId="0" applyNumberFormat="1" applyFont="1"/>
    <xf numFmtId="164" fontId="10" fillId="0" borderId="13" xfId="0" applyNumberFormat="1" applyFont="1" applyBorder="1"/>
    <xf numFmtId="164" fontId="11" fillId="0" borderId="7" xfId="0" applyNumberFormat="1" applyFont="1" applyBorder="1"/>
    <xf numFmtId="164" fontId="11" fillId="0" borderId="14" xfId="0" applyNumberFormat="1" applyFont="1" applyBorder="1"/>
    <xf numFmtId="0" fontId="0" fillId="0" borderId="0" xfId="0" applyAlignment="1">
      <alignment wrapText="1"/>
    </xf>
    <xf numFmtId="164" fontId="0" fillId="0" borderId="6" xfId="0" applyNumberFormat="1" applyBorder="1"/>
    <xf numFmtId="164" fontId="0" fillId="0" borderId="23" xfId="0" applyNumberFormat="1" applyBorder="1"/>
    <xf numFmtId="164" fontId="1" fillId="0" borderId="9" xfId="0" applyNumberFormat="1" applyFont="1" applyBorder="1"/>
    <xf numFmtId="2" fontId="1" fillId="0" borderId="16" xfId="0" applyNumberFormat="1" applyFont="1" applyBorder="1"/>
    <xf numFmtId="164" fontId="0" fillId="0" borderId="12" xfId="0" applyNumberFormat="1" applyBorder="1"/>
    <xf numFmtId="164" fontId="0" fillId="0" borderId="16" xfId="0" applyNumberFormat="1" applyBorder="1"/>
    <xf numFmtId="164" fontId="8" fillId="0" borderId="0" xfId="0" applyNumberFormat="1" applyFont="1"/>
    <xf numFmtId="165" fontId="0" fillId="0" borderId="8" xfId="0" applyNumberFormat="1" applyBorder="1"/>
    <xf numFmtId="166" fontId="0" fillId="0" borderId="8" xfId="0" applyNumberFormat="1" applyBorder="1"/>
    <xf numFmtId="167" fontId="0" fillId="0" borderId="0" xfId="0" applyNumberFormat="1"/>
    <xf numFmtId="166" fontId="0" fillId="0" borderId="0" xfId="0" applyNumberFormat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4C319-F419-45F8-BAF7-05DCD7DDC41B}">
  <dimension ref="A2:P189"/>
  <sheetViews>
    <sheetView tabSelected="1" zoomScale="85" zoomScaleNormal="85" workbookViewId="0">
      <pane xSplit="1" ySplit="8" topLeftCell="B26" activePane="bottomRight" state="frozen"/>
      <selection pane="topRight" activeCell="B1" sqref="B1"/>
      <selection pane="bottomLeft" activeCell="A9" sqref="A9"/>
      <selection pane="bottomRight" activeCell="G189" sqref="G189"/>
    </sheetView>
  </sheetViews>
  <sheetFormatPr baseColWidth="10" defaultColWidth="8.83203125" defaultRowHeight="15" x14ac:dyDescent="0.2"/>
  <cols>
    <col min="1" max="1" width="17.5" bestFit="1" customWidth="1"/>
    <col min="2" max="2" width="70.5" customWidth="1"/>
    <col min="3" max="3" width="16.33203125" customWidth="1"/>
    <col min="4" max="4" width="9.83203125" customWidth="1"/>
  </cols>
  <sheetData>
    <row r="2" spans="1:16" x14ac:dyDescent="0.2">
      <c r="C2" s="5"/>
      <c r="D2" s="54" t="s">
        <v>0</v>
      </c>
      <c r="E2" s="55"/>
      <c r="F2" s="54" t="s">
        <v>1</v>
      </c>
      <c r="G2" s="55"/>
      <c r="H2" s="54" t="s">
        <v>2</v>
      </c>
      <c r="I2" s="55"/>
    </row>
    <row r="3" spans="1:16" x14ac:dyDescent="0.2">
      <c r="C3" s="5"/>
      <c r="D3" s="6" t="s">
        <v>3</v>
      </c>
      <c r="E3" s="6" t="s">
        <v>4</v>
      </c>
      <c r="F3" s="6" t="s">
        <v>3</v>
      </c>
      <c r="G3" s="6" t="s">
        <v>4</v>
      </c>
      <c r="H3" s="6" t="s">
        <v>3</v>
      </c>
      <c r="I3" s="6" t="s">
        <v>4</v>
      </c>
    </row>
    <row r="4" spans="1:16" x14ac:dyDescent="0.2">
      <c r="C4" s="7" t="s">
        <v>5</v>
      </c>
      <c r="D4" s="47">
        <f>N187/SUM($N$187:$P$187)</f>
        <v>0.39154779604882434</v>
      </c>
      <c r="E4" s="48">
        <f>ROUND(N187,0)</f>
        <v>2199</v>
      </c>
      <c r="F4" s="47">
        <f>O187/SUM($N$187:$P$187)</f>
        <v>0.54821093117048458</v>
      </c>
      <c r="G4" s="48">
        <f>ROUND(O187,0)</f>
        <v>3079</v>
      </c>
      <c r="H4" s="47">
        <f>P187/SUM($N$187:$P$187)</f>
        <v>6.0241272780691038E-2</v>
      </c>
      <c r="I4" s="48">
        <f>ROUND(P187,0)</f>
        <v>338</v>
      </c>
    </row>
    <row r="5" spans="1:16" x14ac:dyDescent="0.2">
      <c r="C5" s="7" t="s">
        <v>6</v>
      </c>
      <c r="D5" s="47">
        <f>K187/SUM($K$187:$M$187)</f>
        <v>0.34996825396825387</v>
      </c>
      <c r="E5" s="48">
        <f>ROUND(K187,0)</f>
        <v>1995</v>
      </c>
      <c r="F5" s="47">
        <f>L187/SUM($K$187:$M$187)</f>
        <v>0.57661247040252561</v>
      </c>
      <c r="G5" s="48">
        <f>ROUND(L187,0)</f>
        <v>3288</v>
      </c>
      <c r="H5" s="47">
        <f>M187/SUM($K$187:$M$187)</f>
        <v>7.3419275629220376E-2</v>
      </c>
      <c r="I5" s="48">
        <f>ROUND(M187,0)</f>
        <v>419</v>
      </c>
    </row>
    <row r="6" spans="1:16" x14ac:dyDescent="0.2">
      <c r="E6" s="50"/>
    </row>
    <row r="7" spans="1:16" x14ac:dyDescent="0.2">
      <c r="E7" s="56" t="s">
        <v>7</v>
      </c>
      <c r="F7" s="56"/>
      <c r="G7" s="56" t="s">
        <v>8</v>
      </c>
      <c r="H7" s="56"/>
      <c r="K7" s="51" t="s">
        <v>7</v>
      </c>
      <c r="L7" s="52"/>
      <c r="M7" s="52"/>
      <c r="N7" s="52" t="s">
        <v>8</v>
      </c>
      <c r="O7" s="52"/>
      <c r="P7" s="53"/>
    </row>
    <row r="8" spans="1:16" x14ac:dyDescent="0.2">
      <c r="A8" s="1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1" t="s">
        <v>14</v>
      </c>
      <c r="G8" s="2" t="s">
        <v>13</v>
      </c>
      <c r="H8" s="2" t="s">
        <v>14</v>
      </c>
      <c r="K8" s="4" t="s">
        <v>0</v>
      </c>
      <c r="L8" s="4" t="s">
        <v>1</v>
      </c>
      <c r="M8" s="4" t="s">
        <v>2</v>
      </c>
      <c r="N8" s="12" t="s">
        <v>0</v>
      </c>
      <c r="O8" s="4" t="s">
        <v>1</v>
      </c>
      <c r="P8" s="34" t="s">
        <v>2</v>
      </c>
    </row>
    <row r="9" spans="1:16" x14ac:dyDescent="0.2">
      <c r="K9" s="29"/>
      <c r="L9" s="29"/>
      <c r="M9" s="31"/>
      <c r="N9" s="29"/>
      <c r="O9" s="29"/>
      <c r="P9" s="31"/>
    </row>
    <row r="10" spans="1:16" x14ac:dyDescent="0.2">
      <c r="A10" t="s">
        <v>15</v>
      </c>
      <c r="B10" t="s">
        <v>179</v>
      </c>
      <c r="C10" t="s">
        <v>1</v>
      </c>
      <c r="D10" t="s">
        <v>13</v>
      </c>
      <c r="E10" s="10">
        <v>3.75</v>
      </c>
      <c r="F10" s="17">
        <v>0</v>
      </c>
      <c r="G10" s="13">
        <v>1.1499999999999999</v>
      </c>
      <c r="H10" s="13">
        <v>0</v>
      </c>
      <c r="I10" s="13"/>
      <c r="J10" s="13"/>
      <c r="K10" s="13">
        <f>IF($C10="Low", SUM($E10:F10),0)</f>
        <v>0</v>
      </c>
      <c r="L10" s="13">
        <f>IF($C10="Neutral", SUM($E10:$F10), 0)</f>
        <v>3.75</v>
      </c>
      <c r="M10" s="19">
        <f t="shared" ref="M10:M16" si="0">IF($C10="High", SUM($E10:$F10), 0)</f>
        <v>0</v>
      </c>
      <c r="N10" s="13">
        <f>IF($C10="Low", SUM($G10:H10), 0)</f>
        <v>0</v>
      </c>
      <c r="O10" s="13">
        <f>IF($C10="Neutral", SUM($G10:$H10), 0)</f>
        <v>1.1499999999999999</v>
      </c>
      <c r="P10" s="19">
        <f>IF($C10="High", SUM($G10:$H10), 0)</f>
        <v>0</v>
      </c>
    </row>
    <row r="11" spans="1:16" x14ac:dyDescent="0.2">
      <c r="A11" t="s">
        <v>15</v>
      </c>
      <c r="B11" t="s">
        <v>178</v>
      </c>
      <c r="C11" t="s">
        <v>1</v>
      </c>
      <c r="D11" t="s">
        <v>13</v>
      </c>
      <c r="E11" s="10">
        <v>5.59</v>
      </c>
      <c r="F11" s="17">
        <v>0</v>
      </c>
      <c r="G11" s="13">
        <v>2.75</v>
      </c>
      <c r="H11" s="13">
        <v>0</v>
      </c>
      <c r="I11" s="13"/>
      <c r="J11" s="13"/>
      <c r="K11" s="13">
        <f>IF($C11="Low", SUM($E11:F11),0)</f>
        <v>0</v>
      </c>
      <c r="L11" s="13">
        <f t="shared" ref="L11:L16" si="1">IF($C11="Neutral", SUM($E11:$F11), 0)</f>
        <v>5.59</v>
      </c>
      <c r="M11" s="19">
        <f t="shared" si="0"/>
        <v>0</v>
      </c>
      <c r="N11" s="13">
        <f>IF($C11="Low", SUM($G11:H11), 0)</f>
        <v>0</v>
      </c>
      <c r="O11" s="13">
        <f t="shared" ref="O11:O81" si="2">IF($C11="Neutral", SUM($G11:$H11), 0)</f>
        <v>2.75</v>
      </c>
      <c r="P11" s="19">
        <f t="shared" ref="P11:P81" si="3">IF($C11="High", SUM($G11:$H11), 0)</f>
        <v>0</v>
      </c>
    </row>
    <row r="12" spans="1:16" x14ac:dyDescent="0.2">
      <c r="A12" t="s">
        <v>15</v>
      </c>
      <c r="B12" t="s">
        <v>177</v>
      </c>
      <c r="C12" t="s">
        <v>1</v>
      </c>
      <c r="D12" t="s">
        <v>13</v>
      </c>
      <c r="E12" s="10">
        <v>2.25</v>
      </c>
      <c r="F12" s="17">
        <v>0</v>
      </c>
      <c r="G12" s="13">
        <v>2.8</v>
      </c>
      <c r="H12" s="13">
        <v>0</v>
      </c>
      <c r="I12" s="13"/>
      <c r="J12" s="13"/>
      <c r="K12" s="13">
        <f>IF($C12="Low", SUM($E12:F12),0)</f>
        <v>0</v>
      </c>
      <c r="L12" s="13">
        <f t="shared" si="1"/>
        <v>2.25</v>
      </c>
      <c r="M12" s="19">
        <f t="shared" si="0"/>
        <v>0</v>
      </c>
      <c r="N12" s="13">
        <f>IF($C12="Low", SUM($G12:H12), 0)</f>
        <v>0</v>
      </c>
      <c r="O12" s="13">
        <f t="shared" si="2"/>
        <v>2.8</v>
      </c>
      <c r="P12" s="19">
        <f t="shared" si="3"/>
        <v>0</v>
      </c>
    </row>
    <row r="13" spans="1:16" x14ac:dyDescent="0.2">
      <c r="A13" t="s">
        <v>15</v>
      </c>
      <c r="B13" t="s">
        <v>176</v>
      </c>
      <c r="C13" t="s">
        <v>1</v>
      </c>
      <c r="D13" t="s">
        <v>13</v>
      </c>
      <c r="E13" s="10">
        <v>0.3</v>
      </c>
      <c r="F13" s="17">
        <v>0</v>
      </c>
      <c r="G13" s="13">
        <v>1</v>
      </c>
      <c r="H13" s="13">
        <v>0</v>
      </c>
      <c r="I13" s="13"/>
      <c r="J13" s="13"/>
      <c r="K13" s="13">
        <f>IF($C13="Low", SUM($E13:F13),0)</f>
        <v>0</v>
      </c>
      <c r="L13" s="13">
        <f t="shared" si="1"/>
        <v>0.3</v>
      </c>
      <c r="M13" s="19">
        <f t="shared" si="0"/>
        <v>0</v>
      </c>
      <c r="N13" s="13">
        <f>IF($C13="Low", SUM($G13:H13), 0)</f>
        <v>0</v>
      </c>
      <c r="O13" s="13">
        <f t="shared" si="2"/>
        <v>1</v>
      </c>
      <c r="P13" s="19">
        <f t="shared" si="3"/>
        <v>0</v>
      </c>
    </row>
    <row r="14" spans="1:16" x14ac:dyDescent="0.2">
      <c r="A14" t="s">
        <v>15</v>
      </c>
      <c r="B14" t="s">
        <v>175</v>
      </c>
      <c r="C14" t="s">
        <v>1</v>
      </c>
      <c r="D14" t="s">
        <v>13</v>
      </c>
      <c r="E14" s="10">
        <v>9.11</v>
      </c>
      <c r="F14" s="17">
        <v>0</v>
      </c>
      <c r="G14" s="13">
        <v>5.4</v>
      </c>
      <c r="H14" s="13">
        <v>0</v>
      </c>
      <c r="I14" s="13"/>
      <c r="J14" s="13"/>
      <c r="K14" s="13">
        <f>IF($C14="Low", SUM($E14:F14),0)</f>
        <v>0</v>
      </c>
      <c r="L14" s="13">
        <f t="shared" si="1"/>
        <v>9.11</v>
      </c>
      <c r="M14" s="19">
        <f t="shared" si="0"/>
        <v>0</v>
      </c>
      <c r="N14" s="13">
        <f>IF($C14="Low", SUM($G14:H14), 0)</f>
        <v>0</v>
      </c>
      <c r="O14" s="13">
        <f t="shared" si="2"/>
        <v>5.4</v>
      </c>
      <c r="P14" s="19">
        <f t="shared" si="3"/>
        <v>0</v>
      </c>
    </row>
    <row r="15" spans="1:16" x14ac:dyDescent="0.2">
      <c r="A15" t="s">
        <v>15</v>
      </c>
      <c r="B15" t="s">
        <v>174</v>
      </c>
      <c r="C15" t="s">
        <v>1</v>
      </c>
      <c r="D15" t="s">
        <v>13</v>
      </c>
      <c r="E15" s="10">
        <v>6.5</v>
      </c>
      <c r="F15" s="17">
        <v>0</v>
      </c>
      <c r="G15" s="13">
        <v>9</v>
      </c>
      <c r="H15" s="13">
        <v>0</v>
      </c>
      <c r="I15" s="13"/>
      <c r="J15" s="13"/>
      <c r="K15" s="13">
        <f>IF($C15="Low", SUM($E15:F15),0)</f>
        <v>0</v>
      </c>
      <c r="L15" s="13">
        <f t="shared" si="1"/>
        <v>6.5</v>
      </c>
      <c r="M15" s="19">
        <f t="shared" si="0"/>
        <v>0</v>
      </c>
      <c r="N15" s="13">
        <f>IF($C15="Low", SUM($G15:H15), 0)</f>
        <v>0</v>
      </c>
      <c r="O15" s="13">
        <f t="shared" si="2"/>
        <v>9</v>
      </c>
      <c r="P15" s="19">
        <f t="shared" si="3"/>
        <v>0</v>
      </c>
    </row>
    <row r="16" spans="1:16" x14ac:dyDescent="0.2">
      <c r="A16" t="s">
        <v>15</v>
      </c>
      <c r="B16" t="s">
        <v>180</v>
      </c>
      <c r="C16" t="s">
        <v>1</v>
      </c>
      <c r="D16" t="s">
        <v>13</v>
      </c>
      <c r="E16" s="10">
        <v>3</v>
      </c>
      <c r="F16" s="17">
        <v>0</v>
      </c>
      <c r="G16" s="13">
        <v>4</v>
      </c>
      <c r="H16" s="13">
        <v>0</v>
      </c>
      <c r="I16" s="13"/>
      <c r="J16" s="13"/>
      <c r="K16" s="30">
        <f>IF($C16="Low", SUM($E16:F16),0)</f>
        <v>0</v>
      </c>
      <c r="L16" s="13">
        <f t="shared" si="1"/>
        <v>3</v>
      </c>
      <c r="M16" s="32">
        <f t="shared" si="0"/>
        <v>0</v>
      </c>
      <c r="N16" s="30">
        <f>IF($C16="Low", SUM($G16:H16), 0)</f>
        <v>0</v>
      </c>
      <c r="O16" s="30">
        <f t="shared" si="2"/>
        <v>4</v>
      </c>
      <c r="P16" s="32">
        <f t="shared" si="3"/>
        <v>0</v>
      </c>
    </row>
    <row r="17" spans="1:16" s="11" customFormat="1" x14ac:dyDescent="0.2">
      <c r="A17" s="3" t="s">
        <v>16</v>
      </c>
      <c r="B17" s="8"/>
      <c r="C17" s="8"/>
      <c r="D17" s="8"/>
      <c r="E17" s="9">
        <f>SUM(E10:E16)</f>
        <v>30.5</v>
      </c>
      <c r="F17" s="15">
        <f>SUM(F10:F16)</f>
        <v>0</v>
      </c>
      <c r="G17" s="9">
        <f>SUM(G10:G16)</f>
        <v>26.1</v>
      </c>
      <c r="H17" s="9">
        <f>SUM(H10:H16)</f>
        <v>0</v>
      </c>
      <c r="I17" s="9"/>
      <c r="J17" s="9"/>
      <c r="K17" s="16">
        <f>SUM(K10:K16)</f>
        <v>0</v>
      </c>
      <c r="L17" s="26">
        <f>SUM(L10:L16)</f>
        <v>30.5</v>
      </c>
      <c r="M17" s="33">
        <f>SUM(M10:M16)</f>
        <v>0</v>
      </c>
      <c r="N17" s="16">
        <f>SUM(N12:N16)</f>
        <v>0</v>
      </c>
      <c r="O17" s="16">
        <f>SUM(O10:O16)</f>
        <v>26.1</v>
      </c>
      <c r="P17" s="33">
        <f>SUM(P12:P16)</f>
        <v>0</v>
      </c>
    </row>
    <row r="18" spans="1:16" x14ac:dyDescent="0.2"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x14ac:dyDescent="0.2">
      <c r="A19" t="s">
        <v>17</v>
      </c>
      <c r="B19" t="s">
        <v>181</v>
      </c>
      <c r="C19" t="s">
        <v>1</v>
      </c>
      <c r="D19" t="s">
        <v>13</v>
      </c>
      <c r="E19" s="10">
        <v>5.3</v>
      </c>
      <c r="F19" s="17">
        <v>0</v>
      </c>
      <c r="G19" s="13">
        <v>8.3000000000000007</v>
      </c>
      <c r="H19" s="13">
        <v>0</v>
      </c>
      <c r="I19" s="13"/>
      <c r="J19" s="13"/>
      <c r="K19" s="13">
        <f>IF($C19="Low", SUM($E19:$F19), 0)</f>
        <v>0</v>
      </c>
      <c r="L19" s="10">
        <f>IF($C19="Neutral", SUM($E19:F19), 0)</f>
        <v>5.3</v>
      </c>
      <c r="M19" s="14">
        <f>IF($C19="High", SUM($E19:F19), 0)</f>
        <v>0</v>
      </c>
      <c r="N19" s="14">
        <f>IF($C19="Low", SUM($G19:H19), 0)</f>
        <v>0</v>
      </c>
      <c r="O19" s="40">
        <f t="shared" si="2"/>
        <v>8.3000000000000007</v>
      </c>
      <c r="P19" s="41">
        <f t="shared" si="3"/>
        <v>0</v>
      </c>
    </row>
    <row r="20" spans="1:16" s="11" customFormat="1" x14ac:dyDescent="0.2">
      <c r="A20" s="3" t="s">
        <v>18</v>
      </c>
      <c r="B20" s="8"/>
      <c r="C20" s="8"/>
      <c r="D20" s="8"/>
      <c r="E20" s="9">
        <f>SUM(E19)</f>
        <v>5.3</v>
      </c>
      <c r="F20" s="15">
        <f>SUM(F19)</f>
        <v>0</v>
      </c>
      <c r="G20" s="9">
        <f>SUM(G19)</f>
        <v>8.3000000000000007</v>
      </c>
      <c r="H20" s="9">
        <f>SUM(H19)</f>
        <v>0</v>
      </c>
      <c r="I20" s="9"/>
      <c r="J20" s="9"/>
      <c r="K20" s="9">
        <f>SUM(K19)</f>
        <v>0</v>
      </c>
      <c r="L20" s="9">
        <f>L19</f>
        <v>5.3</v>
      </c>
      <c r="M20" s="15">
        <f>SUM(M19)</f>
        <v>0</v>
      </c>
      <c r="N20" s="42">
        <f>SUM(N19)</f>
        <v>0</v>
      </c>
      <c r="O20" s="9">
        <f>SUM(O19)</f>
        <v>8.3000000000000007</v>
      </c>
      <c r="P20" s="20">
        <f>SUM(P19)</f>
        <v>0</v>
      </c>
    </row>
    <row r="21" spans="1:16" x14ac:dyDescent="0.2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x14ac:dyDescent="0.2">
      <c r="A22" t="s">
        <v>19</v>
      </c>
      <c r="B22" t="s">
        <v>20</v>
      </c>
      <c r="C22" t="s">
        <v>1</v>
      </c>
      <c r="D22" t="s">
        <v>13</v>
      </c>
      <c r="E22" s="10">
        <v>3</v>
      </c>
      <c r="F22" s="14">
        <v>0</v>
      </c>
      <c r="G22" s="13">
        <v>4</v>
      </c>
      <c r="H22" s="13">
        <v>0</v>
      </c>
      <c r="I22" s="13"/>
      <c r="J22" s="13"/>
      <c r="K22" s="13">
        <f>IF($C22="Low", SUM($E22:F22), 0)</f>
        <v>0</v>
      </c>
      <c r="L22" s="13">
        <f>IF($C22="Neutral", SUM($E22:$F22), 0)</f>
        <v>3</v>
      </c>
      <c r="M22" s="14">
        <f>IF($C22="High", SUM($E22:F22), 0)</f>
        <v>0</v>
      </c>
      <c r="N22" s="14">
        <f>IF($C22="Low", SUM($G22:H22), 0)</f>
        <v>0</v>
      </c>
      <c r="O22" s="40">
        <f t="shared" si="2"/>
        <v>4</v>
      </c>
      <c r="P22" s="40">
        <f t="shared" si="3"/>
        <v>0</v>
      </c>
    </row>
    <row r="23" spans="1:16" x14ac:dyDescent="0.2">
      <c r="A23" t="s">
        <v>19</v>
      </c>
      <c r="B23" t="s">
        <v>21</v>
      </c>
      <c r="C23" t="s">
        <v>1</v>
      </c>
      <c r="D23" t="s">
        <v>13</v>
      </c>
      <c r="E23" s="10">
        <v>2.5</v>
      </c>
      <c r="F23" s="14">
        <v>0</v>
      </c>
      <c r="G23" s="13">
        <v>2.5</v>
      </c>
      <c r="H23" s="13">
        <v>0</v>
      </c>
      <c r="I23" s="13"/>
      <c r="J23" s="13"/>
      <c r="K23" s="13">
        <f>IF($C23="Low", SUM($E23:F23), 0)</f>
        <v>0</v>
      </c>
      <c r="L23" s="13">
        <f t="shared" ref="L23:L40" si="4">IF($C23="Neutral", SUM($E23:$F23), 0)</f>
        <v>2.5</v>
      </c>
      <c r="M23" s="14">
        <f>IF($C23="High", SUM($E23:F23), 0)</f>
        <v>0</v>
      </c>
      <c r="N23" s="14">
        <f>IF($C23="Low", SUM($G23:H23), 0)</f>
        <v>0</v>
      </c>
      <c r="O23" s="40">
        <f t="shared" si="2"/>
        <v>2.5</v>
      </c>
      <c r="P23" s="40">
        <f t="shared" si="3"/>
        <v>0</v>
      </c>
    </row>
    <row r="24" spans="1:16" x14ac:dyDescent="0.2">
      <c r="A24" t="s">
        <v>19</v>
      </c>
      <c r="B24" t="s">
        <v>182</v>
      </c>
      <c r="C24" t="s">
        <v>1</v>
      </c>
      <c r="D24" t="s">
        <v>13</v>
      </c>
      <c r="E24" s="10">
        <v>10</v>
      </c>
      <c r="F24" s="14">
        <v>0</v>
      </c>
      <c r="G24" s="13">
        <v>13</v>
      </c>
      <c r="H24" s="13">
        <v>0</v>
      </c>
      <c r="I24" s="13"/>
      <c r="J24" s="13"/>
      <c r="K24" s="13">
        <f>IF($C24="Low", SUM($E24:F24), 0)</f>
        <v>0</v>
      </c>
      <c r="L24" s="13">
        <f t="shared" si="4"/>
        <v>10</v>
      </c>
      <c r="M24" s="14">
        <f>IF($C24="High", SUM($E24:F24), 0)</f>
        <v>0</v>
      </c>
      <c r="N24" s="14">
        <f>IF($C24="Low", SUM($G24:H24), 0)</f>
        <v>0</v>
      </c>
      <c r="O24" s="40">
        <f t="shared" si="2"/>
        <v>13</v>
      </c>
      <c r="P24" s="40">
        <f t="shared" si="3"/>
        <v>0</v>
      </c>
    </row>
    <row r="25" spans="1:16" x14ac:dyDescent="0.2">
      <c r="A25" t="s">
        <v>19</v>
      </c>
      <c r="B25" t="s">
        <v>183</v>
      </c>
      <c r="C25" t="s">
        <v>1</v>
      </c>
      <c r="D25" t="s">
        <v>13</v>
      </c>
      <c r="E25" s="10">
        <v>0.2</v>
      </c>
      <c r="F25" s="14">
        <v>0</v>
      </c>
      <c r="G25" s="13">
        <v>0.2</v>
      </c>
      <c r="H25" s="13">
        <v>0</v>
      </c>
      <c r="I25" s="13"/>
      <c r="J25" s="13"/>
      <c r="K25" s="13">
        <f>IF($C25="Low", SUM($E25:F25), 0)</f>
        <v>0</v>
      </c>
      <c r="L25" s="13">
        <f t="shared" si="4"/>
        <v>0.2</v>
      </c>
      <c r="M25" s="14">
        <f>IF($C25="High", SUM($E25:F25), 0)</f>
        <v>0</v>
      </c>
      <c r="N25" s="14">
        <f>IF($C25="Low", SUM($G25:H25), 0)</f>
        <v>0</v>
      </c>
      <c r="O25" s="40">
        <f t="shared" si="2"/>
        <v>0.2</v>
      </c>
      <c r="P25" s="40">
        <f t="shared" si="3"/>
        <v>0</v>
      </c>
    </row>
    <row r="26" spans="1:16" x14ac:dyDescent="0.2">
      <c r="A26" t="s">
        <v>19</v>
      </c>
      <c r="B26" t="s">
        <v>22</v>
      </c>
      <c r="C26" t="s">
        <v>1</v>
      </c>
      <c r="D26" t="s">
        <v>13</v>
      </c>
      <c r="E26" s="10">
        <v>0</v>
      </c>
      <c r="F26" s="14">
        <v>0</v>
      </c>
      <c r="G26" s="13">
        <v>0.4</v>
      </c>
      <c r="H26" s="13">
        <v>0</v>
      </c>
      <c r="I26" s="13"/>
      <c r="J26" s="13"/>
      <c r="K26" s="13">
        <f>IF($C26="Low", SUM($E26:F26), 0)</f>
        <v>0</v>
      </c>
      <c r="L26" s="13">
        <f t="shared" si="4"/>
        <v>0</v>
      </c>
      <c r="M26" s="14">
        <f>IF($C26="High", SUM($E26:F26), 0)</f>
        <v>0</v>
      </c>
      <c r="N26" s="14">
        <f>IF($C26="Low", SUM($G26:H26), 0)</f>
        <v>0</v>
      </c>
      <c r="O26" s="40">
        <f t="shared" si="2"/>
        <v>0.4</v>
      </c>
      <c r="P26" s="40">
        <f t="shared" si="3"/>
        <v>0</v>
      </c>
    </row>
    <row r="27" spans="1:16" x14ac:dyDescent="0.2">
      <c r="A27" t="s">
        <v>19</v>
      </c>
      <c r="B27" t="s">
        <v>23</v>
      </c>
      <c r="C27" t="s">
        <v>1</v>
      </c>
      <c r="D27" t="s">
        <v>13</v>
      </c>
      <c r="E27" s="10">
        <v>0</v>
      </c>
      <c r="F27" s="14">
        <v>0</v>
      </c>
      <c r="G27" s="13">
        <v>0.27900000000000003</v>
      </c>
      <c r="H27" s="13">
        <v>0</v>
      </c>
      <c r="I27" s="13"/>
      <c r="J27" s="13"/>
      <c r="K27" s="13">
        <f>IF($C27="Low", SUM($E27:F27), 0)</f>
        <v>0</v>
      </c>
      <c r="L27" s="13">
        <f t="shared" si="4"/>
        <v>0</v>
      </c>
      <c r="M27" s="14">
        <f>IF($C27="High", SUM($E27:F27), 0)</f>
        <v>0</v>
      </c>
      <c r="N27" s="14">
        <f>IF($C27="Low", SUM($G27:H27), 0)</f>
        <v>0</v>
      </c>
      <c r="O27" s="40">
        <f t="shared" si="2"/>
        <v>0.27900000000000003</v>
      </c>
      <c r="P27" s="40">
        <f t="shared" si="3"/>
        <v>0</v>
      </c>
    </row>
    <row r="28" spans="1:16" x14ac:dyDescent="0.2">
      <c r="A28" t="s">
        <v>19</v>
      </c>
      <c r="B28" t="s">
        <v>24</v>
      </c>
      <c r="C28" t="s">
        <v>1</v>
      </c>
      <c r="D28" t="s">
        <v>13</v>
      </c>
      <c r="E28" s="10">
        <v>0</v>
      </c>
      <c r="F28" s="14">
        <v>0</v>
      </c>
      <c r="G28" s="13">
        <v>0.11600000000000001</v>
      </c>
      <c r="H28" s="13">
        <v>0</v>
      </c>
      <c r="I28" s="13"/>
      <c r="J28" s="13"/>
      <c r="K28" s="13">
        <f>IF($C28="Low", SUM($E28:F28), 0)</f>
        <v>0</v>
      </c>
      <c r="L28" s="13">
        <f t="shared" si="4"/>
        <v>0</v>
      </c>
      <c r="M28" s="14">
        <f>IF($C28="High", SUM($E28:F28), 0)</f>
        <v>0</v>
      </c>
      <c r="N28" s="14">
        <f>IF($C28="Low", SUM($G28:H28), 0)</f>
        <v>0</v>
      </c>
      <c r="O28" s="40">
        <f t="shared" si="2"/>
        <v>0.11600000000000001</v>
      </c>
      <c r="P28" s="40">
        <f t="shared" si="3"/>
        <v>0</v>
      </c>
    </row>
    <row r="29" spans="1:16" x14ac:dyDescent="0.2">
      <c r="A29" t="s">
        <v>19</v>
      </c>
      <c r="B29" t="s">
        <v>25</v>
      </c>
      <c r="C29" t="s">
        <v>1</v>
      </c>
      <c r="D29" t="s">
        <v>13</v>
      </c>
      <c r="E29" s="10">
        <v>0.2</v>
      </c>
      <c r="F29" s="14">
        <v>0</v>
      </c>
      <c r="G29" s="13">
        <v>0.2</v>
      </c>
      <c r="H29" s="13">
        <v>0</v>
      </c>
      <c r="I29" s="13"/>
      <c r="J29" s="13"/>
      <c r="K29" s="13">
        <f>IF($C29="Low", SUM($E29:F29), 0)</f>
        <v>0</v>
      </c>
      <c r="L29" s="13">
        <f t="shared" si="4"/>
        <v>0.2</v>
      </c>
      <c r="M29" s="14">
        <f>IF($C29="High", SUM($E29:F29), 0)</f>
        <v>0</v>
      </c>
      <c r="N29" s="14">
        <f>IF($C29="Low", SUM($G29:H29), 0)</f>
        <v>0</v>
      </c>
      <c r="O29" s="40">
        <f t="shared" si="2"/>
        <v>0.2</v>
      </c>
      <c r="P29" s="40">
        <f t="shared" si="3"/>
        <v>0</v>
      </c>
    </row>
    <row r="30" spans="1:16" x14ac:dyDescent="0.2">
      <c r="A30" t="s">
        <v>19</v>
      </c>
      <c r="B30" t="s">
        <v>26</v>
      </c>
      <c r="C30" t="s">
        <v>1</v>
      </c>
      <c r="D30" t="s">
        <v>13</v>
      </c>
      <c r="E30" s="10">
        <v>30</v>
      </c>
      <c r="F30" s="14">
        <v>0</v>
      </c>
      <c r="G30" s="13">
        <v>80</v>
      </c>
      <c r="H30" s="13">
        <v>0</v>
      </c>
      <c r="I30" s="13"/>
      <c r="J30" s="13"/>
      <c r="K30" s="13">
        <f>IF($C30="Low", SUM($E30:F30), 0)</f>
        <v>0</v>
      </c>
      <c r="L30" s="13">
        <f t="shared" si="4"/>
        <v>30</v>
      </c>
      <c r="M30" s="14">
        <f>IF($C30="High", SUM($E30:F30), 0)</f>
        <v>0</v>
      </c>
      <c r="N30" s="14">
        <f>IF($C30="Low", SUM($G30:H30), 0)</f>
        <v>0</v>
      </c>
      <c r="O30" s="40">
        <f t="shared" si="2"/>
        <v>80</v>
      </c>
      <c r="P30" s="40">
        <f t="shared" si="3"/>
        <v>0</v>
      </c>
    </row>
    <row r="31" spans="1:16" x14ac:dyDescent="0.2">
      <c r="A31" t="s">
        <v>19</v>
      </c>
      <c r="B31" t="s">
        <v>184</v>
      </c>
      <c r="C31" t="s">
        <v>1</v>
      </c>
      <c r="D31" t="s">
        <v>13</v>
      </c>
      <c r="E31" s="10">
        <v>1.7</v>
      </c>
      <c r="F31" s="14">
        <v>0</v>
      </c>
      <c r="G31" s="13">
        <v>1.9</v>
      </c>
      <c r="H31" s="13">
        <v>0</v>
      </c>
      <c r="I31" s="13"/>
      <c r="J31" s="13"/>
      <c r="K31" s="13">
        <f>IF($C31="Low", SUM($E31:F31), 0)</f>
        <v>0</v>
      </c>
      <c r="L31" s="13">
        <f t="shared" si="4"/>
        <v>1.7</v>
      </c>
      <c r="M31" s="14">
        <f>IF($C31="High", SUM($E31:F31), 0)</f>
        <v>0</v>
      </c>
      <c r="N31" s="14">
        <f>IF($C31="Low", SUM($G31:H31), 0)</f>
        <v>0</v>
      </c>
      <c r="O31" s="40">
        <f t="shared" si="2"/>
        <v>1.9</v>
      </c>
      <c r="P31" s="40">
        <f t="shared" si="3"/>
        <v>0</v>
      </c>
    </row>
    <row r="32" spans="1:16" x14ac:dyDescent="0.2">
      <c r="A32" t="s">
        <v>19</v>
      </c>
      <c r="B32" t="s">
        <v>27</v>
      </c>
      <c r="C32" t="s">
        <v>1</v>
      </c>
      <c r="D32" t="s">
        <v>13</v>
      </c>
      <c r="E32" s="10">
        <v>0.4</v>
      </c>
      <c r="F32" s="14">
        <v>0</v>
      </c>
      <c r="G32" s="13">
        <v>0.5</v>
      </c>
      <c r="H32" s="13">
        <v>0</v>
      </c>
      <c r="I32" s="13"/>
      <c r="J32" s="13"/>
      <c r="K32" s="13">
        <f>IF($C32="Low", SUM($E32:F32), 0)</f>
        <v>0</v>
      </c>
      <c r="L32" s="13">
        <f t="shared" si="4"/>
        <v>0.4</v>
      </c>
      <c r="M32" s="14">
        <f>IF($C32="High", SUM($E32:F32), 0)</f>
        <v>0</v>
      </c>
      <c r="N32" s="14">
        <f>IF($C32="Low", SUM($G32:H32), 0)</f>
        <v>0</v>
      </c>
      <c r="O32" s="40">
        <f t="shared" si="2"/>
        <v>0.5</v>
      </c>
      <c r="P32" s="40">
        <f t="shared" si="3"/>
        <v>0</v>
      </c>
    </row>
    <row r="33" spans="1:16" x14ac:dyDescent="0.2">
      <c r="A33" t="s">
        <v>19</v>
      </c>
      <c r="B33" t="s">
        <v>28</v>
      </c>
      <c r="C33" t="s">
        <v>1</v>
      </c>
      <c r="D33" t="s">
        <v>13</v>
      </c>
      <c r="E33" s="10">
        <v>6.4</v>
      </c>
      <c r="F33" s="14">
        <v>0</v>
      </c>
      <c r="G33" s="13">
        <v>5</v>
      </c>
      <c r="H33" s="13">
        <v>0</v>
      </c>
      <c r="I33" s="13"/>
      <c r="J33" s="13"/>
      <c r="K33" s="13">
        <f>IF($C33="Low", SUM($E33:F33), 0)</f>
        <v>0</v>
      </c>
      <c r="L33" s="13">
        <f t="shared" si="4"/>
        <v>6.4</v>
      </c>
      <c r="M33" s="14">
        <f>IF($C33="High", SUM($E33:F33), 0)</f>
        <v>0</v>
      </c>
      <c r="N33" s="14">
        <f>IF($C33="Low", SUM($G33:H33), 0)</f>
        <v>0</v>
      </c>
      <c r="O33" s="40">
        <f t="shared" si="2"/>
        <v>5</v>
      </c>
      <c r="P33" s="40">
        <f t="shared" si="3"/>
        <v>0</v>
      </c>
    </row>
    <row r="34" spans="1:16" x14ac:dyDescent="0.2">
      <c r="A34" t="s">
        <v>19</v>
      </c>
      <c r="B34" t="s">
        <v>29</v>
      </c>
      <c r="C34" t="s">
        <v>1</v>
      </c>
      <c r="D34" t="s">
        <v>13</v>
      </c>
      <c r="E34" s="10">
        <v>5</v>
      </c>
      <c r="F34" s="14">
        <v>0</v>
      </c>
      <c r="G34" s="13">
        <v>10</v>
      </c>
      <c r="H34" s="13">
        <v>0</v>
      </c>
      <c r="I34" s="13"/>
      <c r="J34" s="13"/>
      <c r="K34" s="13">
        <f>IF($C34="Low", SUM($E34:F34), 0)</f>
        <v>0</v>
      </c>
      <c r="L34" s="13">
        <f t="shared" si="4"/>
        <v>5</v>
      </c>
      <c r="M34" s="14">
        <f>IF($C34="High", SUM($E34:F34), 0)</f>
        <v>0</v>
      </c>
      <c r="N34" s="14">
        <f>IF($C34="Low", SUM($G34:H34), 0)</f>
        <v>0</v>
      </c>
      <c r="O34" s="40">
        <f t="shared" si="2"/>
        <v>10</v>
      </c>
      <c r="P34" s="40">
        <f t="shared" si="3"/>
        <v>0</v>
      </c>
    </row>
    <row r="35" spans="1:16" x14ac:dyDescent="0.2">
      <c r="A35" t="s">
        <v>19</v>
      </c>
      <c r="B35" t="s">
        <v>30</v>
      </c>
      <c r="C35" t="s">
        <v>1</v>
      </c>
      <c r="D35" t="s">
        <v>13</v>
      </c>
      <c r="E35" s="10">
        <v>0</v>
      </c>
      <c r="F35" s="14">
        <v>0</v>
      </c>
      <c r="G35" s="13">
        <v>5</v>
      </c>
      <c r="H35" s="13">
        <v>0</v>
      </c>
      <c r="I35" s="13"/>
      <c r="J35" s="13"/>
      <c r="K35" s="13">
        <f>IF($C35="Low", SUM($E35:F35), 0)</f>
        <v>0</v>
      </c>
      <c r="L35" s="13">
        <f t="shared" si="4"/>
        <v>0</v>
      </c>
      <c r="M35" s="14">
        <f>IF($C35="High", SUM($E35:F35), 0)</f>
        <v>0</v>
      </c>
      <c r="N35" s="14">
        <f>IF($C35="Low", SUM($G35:H35), 0)</f>
        <v>0</v>
      </c>
      <c r="O35" s="40">
        <f t="shared" si="2"/>
        <v>5</v>
      </c>
      <c r="P35" s="40">
        <f t="shared" si="3"/>
        <v>0</v>
      </c>
    </row>
    <row r="36" spans="1:16" x14ac:dyDescent="0.2">
      <c r="A36" t="s">
        <v>19</v>
      </c>
      <c r="B36" t="s">
        <v>185</v>
      </c>
      <c r="C36" t="s">
        <v>1</v>
      </c>
      <c r="D36" t="s">
        <v>13</v>
      </c>
      <c r="E36" s="10">
        <v>74.7</v>
      </c>
      <c r="F36" s="14">
        <v>0</v>
      </c>
      <c r="G36" s="13">
        <v>82.4</v>
      </c>
      <c r="H36" s="13">
        <v>0</v>
      </c>
      <c r="I36" s="13"/>
      <c r="J36" s="13"/>
      <c r="K36" s="13">
        <f>IF($C36="Low", SUM($E36:F36), 0)</f>
        <v>0</v>
      </c>
      <c r="L36" s="13">
        <f t="shared" si="4"/>
        <v>74.7</v>
      </c>
      <c r="M36" s="14">
        <f>IF($C36="High", SUM($E36:F36), 0)</f>
        <v>0</v>
      </c>
      <c r="N36" s="14">
        <f>IF($C36="Low", SUM($G36:H36), 0)</f>
        <v>0</v>
      </c>
      <c r="O36" s="40">
        <f t="shared" si="2"/>
        <v>82.4</v>
      </c>
      <c r="P36" s="40">
        <f t="shared" si="3"/>
        <v>0</v>
      </c>
    </row>
    <row r="37" spans="1:16" x14ac:dyDescent="0.2">
      <c r="A37" t="s">
        <v>19</v>
      </c>
      <c r="B37" t="s">
        <v>31</v>
      </c>
      <c r="C37" t="s">
        <v>1</v>
      </c>
      <c r="D37" t="s">
        <v>13</v>
      </c>
      <c r="E37" s="10">
        <v>348</v>
      </c>
      <c r="F37" s="14">
        <v>0</v>
      </c>
      <c r="G37" s="13">
        <v>340.70499999999998</v>
      </c>
      <c r="H37" s="13">
        <v>0</v>
      </c>
      <c r="I37" s="13"/>
      <c r="J37" s="13"/>
      <c r="K37" s="13">
        <f>IF($C37="Low", SUM($E37:F37), 0)</f>
        <v>0</v>
      </c>
      <c r="L37" s="13">
        <f t="shared" si="4"/>
        <v>348</v>
      </c>
      <c r="M37" s="14">
        <f>IF($C37="High", SUM($E37:F37), 0)</f>
        <v>0</v>
      </c>
      <c r="N37" s="14">
        <f>IF($C37="Low", SUM($G37:H37), 0)</f>
        <v>0</v>
      </c>
      <c r="O37" s="40">
        <f t="shared" si="2"/>
        <v>340.70499999999998</v>
      </c>
      <c r="P37" s="40">
        <f t="shared" si="3"/>
        <v>0</v>
      </c>
    </row>
    <row r="38" spans="1:16" x14ac:dyDescent="0.2">
      <c r="A38" t="s">
        <v>19</v>
      </c>
      <c r="B38" t="s">
        <v>32</v>
      </c>
      <c r="C38" t="s">
        <v>0</v>
      </c>
      <c r="D38" t="s">
        <v>33</v>
      </c>
      <c r="E38" s="10">
        <v>0</v>
      </c>
      <c r="F38" s="17">
        <v>31</v>
      </c>
      <c r="G38" s="13">
        <v>0</v>
      </c>
      <c r="H38" s="13">
        <v>26.6</v>
      </c>
      <c r="I38" s="13"/>
      <c r="J38" s="13"/>
      <c r="K38" s="13">
        <f>IF($C38="Low", SUM($E38:F38), 0)</f>
        <v>31</v>
      </c>
      <c r="L38" s="13">
        <f t="shared" si="4"/>
        <v>0</v>
      </c>
      <c r="M38" s="14">
        <f>IF($C38="High", SUM($E38:F38), 0)</f>
        <v>0</v>
      </c>
      <c r="N38" s="14">
        <f>IF($C38="Low", SUM($G38:H38), 0)</f>
        <v>26.6</v>
      </c>
      <c r="O38" s="40">
        <f t="shared" si="2"/>
        <v>0</v>
      </c>
      <c r="P38" s="40">
        <f t="shared" si="3"/>
        <v>0</v>
      </c>
    </row>
    <row r="39" spans="1:16" x14ac:dyDescent="0.2">
      <c r="A39" t="s">
        <v>19</v>
      </c>
      <c r="B39" t="s">
        <v>34</v>
      </c>
      <c r="C39" t="s">
        <v>0</v>
      </c>
      <c r="D39" t="s">
        <v>33</v>
      </c>
      <c r="E39" s="10">
        <v>0</v>
      </c>
      <c r="F39" s="17">
        <v>-8.9</v>
      </c>
      <c r="G39" s="13">
        <v>0</v>
      </c>
      <c r="H39" s="13">
        <v>-11.6</v>
      </c>
      <c r="I39" s="13"/>
      <c r="J39" s="13"/>
      <c r="K39" s="13">
        <f>IF($C39="Low", SUM($E39:F39), 0)</f>
        <v>-8.9</v>
      </c>
      <c r="L39" s="13">
        <f t="shared" si="4"/>
        <v>0</v>
      </c>
      <c r="M39" s="14">
        <f>IF($C39="High", SUM($E39:F39), 0)</f>
        <v>0</v>
      </c>
      <c r="N39" s="14">
        <f>IF($C39="Low", SUM($G39:H39), 0)</f>
        <v>-11.6</v>
      </c>
      <c r="O39" s="40">
        <f t="shared" si="2"/>
        <v>0</v>
      </c>
      <c r="P39" s="40">
        <f t="shared" si="3"/>
        <v>0</v>
      </c>
    </row>
    <row r="40" spans="1:16" x14ac:dyDescent="0.2">
      <c r="A40" t="s">
        <v>19</v>
      </c>
      <c r="B40" t="s">
        <v>35</v>
      </c>
      <c r="C40" t="s">
        <v>1</v>
      </c>
      <c r="D40" t="s">
        <v>13</v>
      </c>
      <c r="E40" s="10">
        <v>1.9</v>
      </c>
      <c r="F40" s="14">
        <v>0</v>
      </c>
      <c r="G40" s="13">
        <v>4.9000000000000004</v>
      </c>
      <c r="H40" s="13">
        <v>0</v>
      </c>
      <c r="I40" s="13"/>
      <c r="J40" s="13"/>
      <c r="K40" s="13">
        <f>IF($C40="Low", SUM($E40:F40), 0)</f>
        <v>0</v>
      </c>
      <c r="L40" s="13">
        <f t="shared" si="4"/>
        <v>1.9</v>
      </c>
      <c r="M40" s="44">
        <f>IF($C40="High", SUM($E40:F40), 0)</f>
        <v>0</v>
      </c>
      <c r="N40" s="14">
        <f>IF($C40="Low", SUM($G40:H40), 0)</f>
        <v>0</v>
      </c>
      <c r="O40" s="40">
        <f>IF($C40="Neutral", SUM($G40:$H40), 0)</f>
        <v>4.9000000000000004</v>
      </c>
      <c r="P40" s="40">
        <f>IF($C40="High", SUM($G40:$H40), 0)</f>
        <v>0</v>
      </c>
    </row>
    <row r="41" spans="1:16" s="11" customFormat="1" x14ac:dyDescent="0.2">
      <c r="A41" s="3" t="s">
        <v>36</v>
      </c>
      <c r="B41" s="8"/>
      <c r="C41" s="8"/>
      <c r="D41" s="8"/>
      <c r="E41" s="9">
        <f>SUM(E22:E40)</f>
        <v>484</v>
      </c>
      <c r="F41" s="15">
        <f>SUM(F22:F40)</f>
        <v>22.1</v>
      </c>
      <c r="G41" s="15">
        <f>SUM(G22:G40)</f>
        <v>551.1</v>
      </c>
      <c r="H41" s="15">
        <f>SUM(H22:H40)</f>
        <v>15.000000000000002</v>
      </c>
      <c r="I41" s="15"/>
      <c r="J41" s="15"/>
      <c r="K41" s="15">
        <f t="shared" ref="K41:P41" si="5">SUM(K22:K40)</f>
        <v>22.1</v>
      </c>
      <c r="L41" s="15">
        <f t="shared" si="5"/>
        <v>484</v>
      </c>
      <c r="M41" s="15">
        <f t="shared" si="5"/>
        <v>0</v>
      </c>
      <c r="N41" s="15">
        <f t="shared" si="5"/>
        <v>15.000000000000002</v>
      </c>
      <c r="O41" s="15">
        <f t="shared" si="5"/>
        <v>551.1</v>
      </c>
      <c r="P41" s="15">
        <f t="shared" si="5"/>
        <v>0</v>
      </c>
    </row>
    <row r="42" spans="1:16" x14ac:dyDescent="0.2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</row>
    <row r="43" spans="1:16" x14ac:dyDescent="0.2">
      <c r="A43" s="18" t="s">
        <v>37</v>
      </c>
      <c r="B43" s="18" t="s">
        <v>38</v>
      </c>
      <c r="C43" s="18" t="s">
        <v>1</v>
      </c>
      <c r="D43" s="18" t="s">
        <v>13</v>
      </c>
      <c r="E43" s="22">
        <v>20.399999999999999</v>
      </c>
      <c r="F43" s="21">
        <v>0</v>
      </c>
      <c r="G43" s="13">
        <v>18.899999999999999</v>
      </c>
      <c r="H43" s="13">
        <v>0</v>
      </c>
      <c r="I43" s="13"/>
      <c r="J43" s="13"/>
      <c r="K43" s="13">
        <f>IF($C43="Low", SUM($E43:F43), 0)</f>
        <v>0</v>
      </c>
      <c r="L43" s="13">
        <f>IF($C43="Neutral", SUM($E43:F43), 0)</f>
        <v>20.399999999999999</v>
      </c>
      <c r="M43" s="19">
        <f>IF($C43="High", SUM($E43:F43), 0)</f>
        <v>0</v>
      </c>
      <c r="N43" s="13">
        <f>IF($C43="Low", SUM($G43:H43), 0)</f>
        <v>0</v>
      </c>
      <c r="O43" s="13">
        <f>IF($C43="Neutral", SUM($G43:$H43), 0)</f>
        <v>18.899999999999999</v>
      </c>
      <c r="P43" s="19">
        <f>IF($C43="High", SUM($G43:$H43), 0)</f>
        <v>0</v>
      </c>
    </row>
    <row r="44" spans="1:16" x14ac:dyDescent="0.2">
      <c r="A44" s="18" t="s">
        <v>37</v>
      </c>
      <c r="B44" s="18" t="s">
        <v>39</v>
      </c>
      <c r="C44" s="18" t="s">
        <v>1</v>
      </c>
      <c r="D44" s="18" t="s">
        <v>13</v>
      </c>
      <c r="E44" s="22">
        <v>3.6</v>
      </c>
      <c r="F44" s="21">
        <v>0</v>
      </c>
      <c r="G44" s="13">
        <v>0</v>
      </c>
      <c r="H44" s="13">
        <v>0</v>
      </c>
      <c r="I44" s="13"/>
      <c r="J44" s="13"/>
      <c r="K44" s="13">
        <f>IF($C44="Low", SUM($E44:F44), 0)</f>
        <v>0</v>
      </c>
      <c r="L44" s="13">
        <f>IF($C44="Neutral", SUM($E44:F44), 0)</f>
        <v>3.6</v>
      </c>
      <c r="M44" s="19">
        <f>IF($C44="High", SUM($E44:F44), 0)</f>
        <v>0</v>
      </c>
      <c r="N44" s="13">
        <f>IF($C44="Low", SUM($G44:H44), 0)</f>
        <v>0</v>
      </c>
      <c r="O44" s="13">
        <f t="shared" ref="O44:O76" si="6">IF($C44="Neutral", SUM($G44:$H44), 0)</f>
        <v>0</v>
      </c>
      <c r="P44" s="19">
        <f t="shared" ref="P44:P76" si="7">IF($C44="High", SUM($G44:$H44), 0)</f>
        <v>0</v>
      </c>
    </row>
    <row r="45" spans="1:16" x14ac:dyDescent="0.2">
      <c r="A45" s="18" t="s">
        <v>37</v>
      </c>
      <c r="B45" s="18" t="s">
        <v>40</v>
      </c>
      <c r="C45" s="18" t="s">
        <v>1</v>
      </c>
      <c r="D45" s="18" t="s">
        <v>33</v>
      </c>
      <c r="E45" s="22">
        <v>0</v>
      </c>
      <c r="F45" s="21">
        <v>6</v>
      </c>
      <c r="G45" s="13">
        <v>0</v>
      </c>
      <c r="H45" s="13">
        <v>0</v>
      </c>
      <c r="I45" s="13"/>
      <c r="J45" s="13"/>
      <c r="K45" s="13">
        <f>IF($C45="Low", SUM($E45:F45), 0)</f>
        <v>0</v>
      </c>
      <c r="L45" s="13">
        <f>IF($C45="Neutral", SUM($E45:F45), 0)</f>
        <v>6</v>
      </c>
      <c r="M45" s="19">
        <f>IF($C45="High", SUM($E45:F45), 0)</f>
        <v>0</v>
      </c>
      <c r="N45" s="13">
        <f>IF($C45="Low", SUM($G45:H45), 0)</f>
        <v>0</v>
      </c>
      <c r="O45" s="13">
        <f t="shared" si="6"/>
        <v>0</v>
      </c>
      <c r="P45" s="19">
        <f t="shared" si="7"/>
        <v>0</v>
      </c>
    </row>
    <row r="46" spans="1:16" x14ac:dyDescent="0.2">
      <c r="A46" s="18" t="s">
        <v>37</v>
      </c>
      <c r="B46" s="18" t="s">
        <v>41</v>
      </c>
      <c r="C46" s="18" t="s">
        <v>1</v>
      </c>
      <c r="D46" s="18" t="s">
        <v>33</v>
      </c>
      <c r="E46" s="22">
        <v>0</v>
      </c>
      <c r="F46" s="21">
        <v>0</v>
      </c>
      <c r="G46" s="13">
        <v>0</v>
      </c>
      <c r="H46" s="13">
        <v>-2</v>
      </c>
      <c r="I46" s="13"/>
      <c r="J46" s="13"/>
      <c r="K46" s="13">
        <f>IF($C46="Low", SUM($E46:F46), 0)</f>
        <v>0</v>
      </c>
      <c r="L46" s="13">
        <f>IF($C46="Neutral", SUM($E46:F46), 0)</f>
        <v>0</v>
      </c>
      <c r="M46" s="19">
        <f>IF($C46="High", SUM($E46:F46), 0)</f>
        <v>0</v>
      </c>
      <c r="N46" s="13">
        <f>IF($C46="Low", SUM($G46:H46), 0)</f>
        <v>0</v>
      </c>
      <c r="O46" s="13">
        <f t="shared" si="6"/>
        <v>-2</v>
      </c>
      <c r="P46" s="19">
        <f t="shared" si="7"/>
        <v>0</v>
      </c>
    </row>
    <row r="47" spans="1:16" x14ac:dyDescent="0.2">
      <c r="A47" s="18" t="s">
        <v>37</v>
      </c>
      <c r="B47" s="18" t="s">
        <v>42</v>
      </c>
      <c r="C47" s="18" t="s">
        <v>1</v>
      </c>
      <c r="D47" s="18" t="s">
        <v>13</v>
      </c>
      <c r="E47" s="22">
        <v>4.5999999999999996</v>
      </c>
      <c r="F47" s="21">
        <v>0</v>
      </c>
      <c r="G47" s="13">
        <v>3.45</v>
      </c>
      <c r="H47" s="13">
        <v>0</v>
      </c>
      <c r="I47" s="13"/>
      <c r="J47" s="13"/>
      <c r="K47" s="13">
        <f>IF($C47="Low", SUM($E47:F47), 0)</f>
        <v>0</v>
      </c>
      <c r="L47" s="13">
        <f>IF($C47="Neutral", SUM($E47:F47), 0)</f>
        <v>4.5999999999999996</v>
      </c>
      <c r="M47" s="19">
        <f>IF($C47="High", SUM($E47:F47), 0)</f>
        <v>0</v>
      </c>
      <c r="N47" s="13">
        <f>IF($C47="Low", SUM($G47:H47), 0)</f>
        <v>0</v>
      </c>
      <c r="O47" s="13">
        <f t="shared" si="6"/>
        <v>3.45</v>
      </c>
      <c r="P47" s="19">
        <f t="shared" si="7"/>
        <v>0</v>
      </c>
    </row>
    <row r="48" spans="1:16" x14ac:dyDescent="0.2">
      <c r="A48" s="18" t="s">
        <v>37</v>
      </c>
      <c r="B48" s="18" t="s">
        <v>43</v>
      </c>
      <c r="C48" s="18" t="s">
        <v>1</v>
      </c>
      <c r="D48" s="18" t="s">
        <v>13</v>
      </c>
      <c r="E48" s="22">
        <v>0.8</v>
      </c>
      <c r="F48" s="21">
        <v>0</v>
      </c>
      <c r="G48" s="13">
        <v>0.5</v>
      </c>
      <c r="H48" s="13">
        <v>0</v>
      </c>
      <c r="I48" s="13"/>
      <c r="J48" s="13"/>
      <c r="K48" s="13">
        <f>IF($C48="Low", SUM($E48:F48), 0)</f>
        <v>0</v>
      </c>
      <c r="L48" s="13">
        <f>IF($C48="Neutral", SUM($E48:F48), 0)</f>
        <v>0.8</v>
      </c>
      <c r="M48" s="19">
        <f>IF($C48="High", SUM($E48:F48), 0)</f>
        <v>0</v>
      </c>
      <c r="N48" s="13">
        <f>IF($C48="Low", SUM($G48:H48), 0)</f>
        <v>0</v>
      </c>
      <c r="O48" s="13">
        <f t="shared" si="6"/>
        <v>0.5</v>
      </c>
      <c r="P48" s="19">
        <f t="shared" si="7"/>
        <v>0</v>
      </c>
    </row>
    <row r="49" spans="1:16" x14ac:dyDescent="0.2">
      <c r="A49" s="18" t="s">
        <v>37</v>
      </c>
      <c r="B49" s="18" t="s">
        <v>44</v>
      </c>
      <c r="C49" s="18" t="s">
        <v>1</v>
      </c>
      <c r="D49" s="18" t="s">
        <v>13</v>
      </c>
      <c r="E49" s="22">
        <v>12.8</v>
      </c>
      <c r="F49" s="21">
        <v>0</v>
      </c>
      <c r="G49" s="13">
        <v>7</v>
      </c>
      <c r="H49" s="13">
        <v>0</v>
      </c>
      <c r="I49" s="13"/>
      <c r="J49" s="13"/>
      <c r="K49" s="13">
        <f>IF($C49="Low", SUM($E49:F49), 0)</f>
        <v>0</v>
      </c>
      <c r="L49" s="13">
        <f>IF($C49="Neutral", SUM($E49:F49), 0)</f>
        <v>12.8</v>
      </c>
      <c r="M49" s="19">
        <f>IF($C49="High", SUM($E49:F49), 0)</f>
        <v>0</v>
      </c>
      <c r="N49" s="13">
        <f>IF($C49="Low", SUM($G49:H49), 0)</f>
        <v>0</v>
      </c>
      <c r="O49" s="13">
        <f t="shared" si="6"/>
        <v>7</v>
      </c>
      <c r="P49" s="19">
        <f t="shared" si="7"/>
        <v>0</v>
      </c>
    </row>
    <row r="50" spans="1:16" x14ac:dyDescent="0.2">
      <c r="A50" s="18" t="s">
        <v>37</v>
      </c>
      <c r="B50" s="18" t="s">
        <v>45</v>
      </c>
      <c r="C50" s="18" t="s">
        <v>1</v>
      </c>
      <c r="D50" s="18" t="s">
        <v>33</v>
      </c>
      <c r="E50" s="22">
        <v>0</v>
      </c>
      <c r="F50" s="21">
        <v>0</v>
      </c>
      <c r="G50" s="13">
        <v>0</v>
      </c>
      <c r="H50" s="13">
        <v>0</v>
      </c>
      <c r="I50" s="13"/>
      <c r="J50" s="13"/>
      <c r="K50" s="13">
        <f>IF($C50="Low", SUM($E50:F50), 0)</f>
        <v>0</v>
      </c>
      <c r="L50" s="13">
        <f>IF($C50="Neutral", SUM($E50:F50), 0)</f>
        <v>0</v>
      </c>
      <c r="M50" s="19">
        <f>IF($C50="High", SUM($E50:F50), 0)</f>
        <v>0</v>
      </c>
      <c r="N50" s="13">
        <f>IF($C50="Low", SUM($G50:H50), 0)</f>
        <v>0</v>
      </c>
      <c r="O50" s="13">
        <f t="shared" si="6"/>
        <v>0</v>
      </c>
      <c r="P50" s="19">
        <f t="shared" si="7"/>
        <v>0</v>
      </c>
    </row>
    <row r="51" spans="1:16" x14ac:dyDescent="0.2">
      <c r="A51" s="18" t="s">
        <v>37</v>
      </c>
      <c r="B51" s="18" t="s">
        <v>46</v>
      </c>
      <c r="C51" s="18" t="s">
        <v>1</v>
      </c>
      <c r="D51" s="18" t="s">
        <v>13</v>
      </c>
      <c r="E51" s="22">
        <v>2.5</v>
      </c>
      <c r="F51" s="21">
        <v>0</v>
      </c>
      <c r="G51" s="13">
        <v>5.9</v>
      </c>
      <c r="H51" s="13">
        <v>0</v>
      </c>
      <c r="I51" s="13"/>
      <c r="J51" s="13"/>
      <c r="K51" s="13">
        <f>IF($C51="Low", SUM($E51:F51), 0)</f>
        <v>0</v>
      </c>
      <c r="L51" s="13">
        <f>IF($C51="Neutral", SUM($E51:F51), 0)</f>
        <v>2.5</v>
      </c>
      <c r="M51" s="19">
        <f>IF($C51="High", SUM($E51:F51), 0)</f>
        <v>0</v>
      </c>
      <c r="N51" s="13">
        <f>IF($C51="Low", SUM($G51:H51), 0)</f>
        <v>0</v>
      </c>
      <c r="O51" s="13">
        <f t="shared" si="6"/>
        <v>5.9</v>
      </c>
      <c r="P51" s="19">
        <f t="shared" si="7"/>
        <v>0</v>
      </c>
    </row>
    <row r="52" spans="1:16" x14ac:dyDescent="0.2">
      <c r="A52" s="18" t="s">
        <v>37</v>
      </c>
      <c r="B52" s="18" t="s">
        <v>47</v>
      </c>
      <c r="C52" s="18" t="s">
        <v>1</v>
      </c>
      <c r="D52" s="18" t="s">
        <v>13</v>
      </c>
      <c r="E52" s="22">
        <v>7</v>
      </c>
      <c r="F52" s="21">
        <v>0</v>
      </c>
      <c r="G52" s="13">
        <v>7</v>
      </c>
      <c r="H52" s="13">
        <v>0</v>
      </c>
      <c r="I52" s="13"/>
      <c r="J52" s="13"/>
      <c r="K52" s="13">
        <f>IF($C52="Low", SUM($E52:F52), 0)</f>
        <v>0</v>
      </c>
      <c r="L52" s="13">
        <f>IF($C52="Neutral", SUM($E52:F52), 0)</f>
        <v>7</v>
      </c>
      <c r="M52" s="19">
        <f>IF($C52="High", SUM($E52:F52), 0)</f>
        <v>0</v>
      </c>
      <c r="N52" s="13">
        <f>IF($C52="Low", SUM($G52:H52), 0)</f>
        <v>0</v>
      </c>
      <c r="O52" s="13">
        <f t="shared" si="6"/>
        <v>7</v>
      </c>
      <c r="P52" s="19">
        <f t="shared" si="7"/>
        <v>0</v>
      </c>
    </row>
    <row r="53" spans="1:16" x14ac:dyDescent="0.2">
      <c r="A53" s="18" t="s">
        <v>37</v>
      </c>
      <c r="B53" s="18" t="s">
        <v>193</v>
      </c>
      <c r="C53" s="18" t="s">
        <v>1</v>
      </c>
      <c r="D53" s="18" t="s">
        <v>33</v>
      </c>
      <c r="E53" s="22">
        <v>0</v>
      </c>
      <c r="F53" s="21">
        <v>0</v>
      </c>
      <c r="G53" s="13">
        <v>0</v>
      </c>
      <c r="H53" s="13">
        <v>-4</v>
      </c>
      <c r="I53" s="13"/>
      <c r="J53" s="13"/>
      <c r="K53" s="13">
        <f>IF($C53="Low", SUM($E53:F53), 0)</f>
        <v>0</v>
      </c>
      <c r="L53" s="13">
        <f>IF($C53="Neutral", SUM($E53:F53), 0)</f>
        <v>0</v>
      </c>
      <c r="M53" s="19">
        <f>IF($C53="High", SUM($E53:F53), 0)</f>
        <v>0</v>
      </c>
      <c r="N53" s="13">
        <f>IF($C53="Low", SUM($G53:H53), 0)</f>
        <v>0</v>
      </c>
      <c r="O53" s="13">
        <f t="shared" si="6"/>
        <v>-4</v>
      </c>
      <c r="P53" s="19">
        <f t="shared" si="7"/>
        <v>0</v>
      </c>
    </row>
    <row r="54" spans="1:16" x14ac:dyDescent="0.2">
      <c r="A54" s="18" t="s">
        <v>37</v>
      </c>
      <c r="B54" s="18" t="s">
        <v>48</v>
      </c>
      <c r="C54" s="18" t="s">
        <v>1</v>
      </c>
      <c r="D54" s="18" t="s">
        <v>13</v>
      </c>
      <c r="E54" s="22">
        <v>80</v>
      </c>
      <c r="F54" s="21">
        <v>0</v>
      </c>
      <c r="G54" s="13">
        <v>62.5</v>
      </c>
      <c r="H54" s="13">
        <v>0</v>
      </c>
      <c r="I54" s="13"/>
      <c r="J54" s="13"/>
      <c r="K54" s="35">
        <v>5</v>
      </c>
      <c r="L54" s="35">
        <v>75</v>
      </c>
      <c r="M54" s="19">
        <f>IF($C54="High", SUM($E54:F54), 0)</f>
        <v>0</v>
      </c>
      <c r="N54" s="13">
        <f>IF($C54="Low", SUM($G54:H54), 0)+5</f>
        <v>5</v>
      </c>
      <c r="O54" s="13">
        <f>IF($C54="Neutral", SUM($G54:$H54), 0)-5</f>
        <v>57.5</v>
      </c>
      <c r="P54" s="19">
        <f t="shared" si="7"/>
        <v>0</v>
      </c>
    </row>
    <row r="55" spans="1:16" x14ac:dyDescent="0.2">
      <c r="A55" s="18" t="s">
        <v>37</v>
      </c>
      <c r="B55" s="18" t="s">
        <v>49</v>
      </c>
      <c r="C55" s="18" t="s">
        <v>1</v>
      </c>
      <c r="D55" s="18" t="s">
        <v>13</v>
      </c>
      <c r="E55" s="22">
        <v>0</v>
      </c>
      <c r="F55" s="21">
        <v>0</v>
      </c>
      <c r="G55" s="13">
        <v>-13</v>
      </c>
      <c r="H55" s="13">
        <v>0</v>
      </c>
      <c r="I55" s="13"/>
      <c r="J55" s="13"/>
      <c r="K55" s="13">
        <f>IF($C55="Low", SUM($E55:F55), 0)</f>
        <v>0</v>
      </c>
      <c r="L55" s="13">
        <f>IF($C55="Neutral", SUM($E55:F55), 0)</f>
        <v>0</v>
      </c>
      <c r="M55" s="19">
        <f>IF($C55="High", SUM($E55:F55), 0)</f>
        <v>0</v>
      </c>
      <c r="N55" s="13">
        <f>IF($C55="Low", SUM($G55:H55), 0)</f>
        <v>0</v>
      </c>
      <c r="O55" s="13">
        <f t="shared" si="6"/>
        <v>-13</v>
      </c>
      <c r="P55" s="19">
        <f t="shared" si="7"/>
        <v>0</v>
      </c>
    </row>
    <row r="56" spans="1:16" x14ac:dyDescent="0.2">
      <c r="A56" s="18" t="s">
        <v>37</v>
      </c>
      <c r="B56" s="18" t="s">
        <v>50</v>
      </c>
      <c r="C56" s="18" t="s">
        <v>1</v>
      </c>
      <c r="D56" s="18" t="s">
        <v>13</v>
      </c>
      <c r="E56" s="22">
        <v>80</v>
      </c>
      <c r="F56" s="21">
        <v>0</v>
      </c>
      <c r="G56" s="13">
        <v>76.239999999999995</v>
      </c>
      <c r="H56" s="13">
        <v>0</v>
      </c>
      <c r="I56" s="13"/>
      <c r="J56" s="13"/>
      <c r="K56" s="35">
        <v>8.4</v>
      </c>
      <c r="L56" s="35">
        <v>71.599999999999994</v>
      </c>
      <c r="M56" s="19">
        <f>IF($C56="High", SUM($E56:F56), 0)</f>
        <v>0</v>
      </c>
      <c r="N56" s="13">
        <f>IF($C56="Low", SUM($G56:H56), 0)+8</f>
        <v>8</v>
      </c>
      <c r="O56" s="13">
        <f>IF($C56="Neutral", SUM($G56:$H56), 0)-8</f>
        <v>68.239999999999995</v>
      </c>
      <c r="P56" s="19">
        <f t="shared" si="7"/>
        <v>0</v>
      </c>
    </row>
    <row r="57" spans="1:16" x14ac:dyDescent="0.2">
      <c r="A57" s="18" t="s">
        <v>37</v>
      </c>
      <c r="B57" s="18" t="s">
        <v>51</v>
      </c>
      <c r="C57" s="18" t="s">
        <v>1</v>
      </c>
      <c r="D57" s="18" t="s">
        <v>33</v>
      </c>
      <c r="E57" s="22">
        <v>0</v>
      </c>
      <c r="F57" s="21">
        <v>47.7</v>
      </c>
      <c r="G57" s="13">
        <v>0</v>
      </c>
      <c r="H57" s="13">
        <v>48.89</v>
      </c>
      <c r="I57" s="13"/>
      <c r="J57" s="13"/>
      <c r="K57" s="13">
        <f>IF($C57="Low", SUM($E57:F57), 0)</f>
        <v>0</v>
      </c>
      <c r="L57" s="13">
        <f>IF($C57="Neutral", SUM($E57:F57), 0)</f>
        <v>47.7</v>
      </c>
      <c r="M57" s="19">
        <f>IF($C57="High", SUM($E57:F57), 0)</f>
        <v>0</v>
      </c>
      <c r="N57" s="13">
        <f>IF($C57="Low", SUM($G57:H57), 0)</f>
        <v>0</v>
      </c>
      <c r="O57" s="13">
        <f t="shared" si="6"/>
        <v>48.89</v>
      </c>
      <c r="P57" s="19">
        <f t="shared" si="7"/>
        <v>0</v>
      </c>
    </row>
    <row r="58" spans="1:16" x14ac:dyDescent="0.2">
      <c r="A58" s="18" t="s">
        <v>37</v>
      </c>
      <c r="B58" s="18" t="s">
        <v>52</v>
      </c>
      <c r="C58" s="18" t="s">
        <v>1</v>
      </c>
      <c r="D58" s="18" t="s">
        <v>33</v>
      </c>
      <c r="E58" s="22">
        <v>0</v>
      </c>
      <c r="F58" s="21">
        <v>-11.6</v>
      </c>
      <c r="G58" s="13">
        <v>0</v>
      </c>
      <c r="H58" s="13">
        <v>-20.5</v>
      </c>
      <c r="I58" s="13"/>
      <c r="J58" s="13"/>
      <c r="K58" s="13">
        <f>IF($C58="Low", SUM($E58:F58), 0)</f>
        <v>0</v>
      </c>
      <c r="L58" s="13">
        <f>IF($C58="Neutral", SUM($E58:F58), 0)</f>
        <v>-11.6</v>
      </c>
      <c r="M58" s="19">
        <f>IF($C58="High", SUM($E58:F58), 0)</f>
        <v>0</v>
      </c>
      <c r="N58" s="13">
        <f>IF($C58="Low", SUM($G58:H58), 0)</f>
        <v>0</v>
      </c>
      <c r="O58" s="13">
        <f t="shared" si="6"/>
        <v>-20.5</v>
      </c>
      <c r="P58" s="19">
        <f t="shared" si="7"/>
        <v>0</v>
      </c>
    </row>
    <row r="59" spans="1:16" x14ac:dyDescent="0.2">
      <c r="A59" s="18" t="s">
        <v>37</v>
      </c>
      <c r="B59" s="18" t="s">
        <v>53</v>
      </c>
      <c r="C59" s="18" t="s">
        <v>1</v>
      </c>
      <c r="D59" s="18" t="s">
        <v>13</v>
      </c>
      <c r="E59" s="22">
        <v>9.8000000000000007</v>
      </c>
      <c r="F59" s="21">
        <v>0</v>
      </c>
      <c r="G59" s="13">
        <v>0.65</v>
      </c>
      <c r="H59" s="13">
        <v>0</v>
      </c>
      <c r="I59" s="13"/>
      <c r="J59" s="13"/>
      <c r="K59" s="13">
        <f>IF($C59="Low", SUM($E59:F59), 0)</f>
        <v>0</v>
      </c>
      <c r="L59" s="13">
        <f>IF($C59="Neutral", SUM($E59:F59), 0)</f>
        <v>9.8000000000000007</v>
      </c>
      <c r="M59" s="19">
        <f>IF($C59="High", SUM($E59:F59), 0)</f>
        <v>0</v>
      </c>
      <c r="N59" s="13">
        <f>IF($C59="Low", SUM($G59:H59), 0)</f>
        <v>0</v>
      </c>
      <c r="O59" s="13">
        <f t="shared" si="6"/>
        <v>0.65</v>
      </c>
      <c r="P59" s="19">
        <f t="shared" si="7"/>
        <v>0</v>
      </c>
    </row>
    <row r="60" spans="1:16" x14ac:dyDescent="0.2">
      <c r="A60" s="18" t="s">
        <v>37</v>
      </c>
      <c r="B60" s="18" t="s">
        <v>54</v>
      </c>
      <c r="C60" s="18" t="s">
        <v>0</v>
      </c>
      <c r="D60" s="18" t="s">
        <v>13</v>
      </c>
      <c r="E60" s="22">
        <v>15.3</v>
      </c>
      <c r="F60" s="21">
        <v>0</v>
      </c>
      <c r="G60" s="13">
        <v>15.92</v>
      </c>
      <c r="H60" s="13">
        <v>0</v>
      </c>
      <c r="I60" s="13"/>
      <c r="J60" s="13"/>
      <c r="K60" s="13">
        <f>IF($C60="Low", SUM($E60:F60), 0)</f>
        <v>15.3</v>
      </c>
      <c r="L60" s="13">
        <f>IF($C60="Neutral", SUM($E60:F60), 0)</f>
        <v>0</v>
      </c>
      <c r="M60" s="19">
        <f>IF($C60="High", SUM($E60:F60), 0)</f>
        <v>0</v>
      </c>
      <c r="N60" s="13">
        <f>IF($C60="Low", SUM($G60:H60), 0)</f>
        <v>15.92</v>
      </c>
      <c r="O60" s="13">
        <f t="shared" si="6"/>
        <v>0</v>
      </c>
      <c r="P60" s="19">
        <f t="shared" si="7"/>
        <v>0</v>
      </c>
    </row>
    <row r="61" spans="1:16" x14ac:dyDescent="0.2">
      <c r="A61" s="18" t="s">
        <v>37</v>
      </c>
      <c r="B61" s="18" t="s">
        <v>55</v>
      </c>
      <c r="C61" s="18" t="s">
        <v>1</v>
      </c>
      <c r="D61" s="18" t="s">
        <v>13</v>
      </c>
      <c r="E61" s="22">
        <v>2</v>
      </c>
      <c r="F61" s="21">
        <v>0</v>
      </c>
      <c r="G61" s="13">
        <v>0</v>
      </c>
      <c r="H61" s="13">
        <v>0</v>
      </c>
      <c r="I61" s="13"/>
      <c r="J61" s="13"/>
      <c r="K61" s="13">
        <f>IF($C61="Low", SUM($E61:F61), 0)</f>
        <v>0</v>
      </c>
      <c r="L61" s="13">
        <f>IF($C61="Neutral", SUM($E61:F61), 0)</f>
        <v>2</v>
      </c>
      <c r="M61" s="19">
        <f>IF($C61="High", SUM($E61:F61), 0)</f>
        <v>0</v>
      </c>
      <c r="N61" s="13">
        <f>IF($C61="Low", SUM($G61:H61), 0)</f>
        <v>0</v>
      </c>
      <c r="O61" s="13">
        <f t="shared" si="6"/>
        <v>0</v>
      </c>
      <c r="P61" s="19">
        <f t="shared" si="7"/>
        <v>0</v>
      </c>
    </row>
    <row r="62" spans="1:16" x14ac:dyDescent="0.2">
      <c r="A62" s="18" t="s">
        <v>37</v>
      </c>
      <c r="B62" s="18" t="s">
        <v>56</v>
      </c>
      <c r="C62" s="18" t="s">
        <v>1</v>
      </c>
      <c r="D62" s="18" t="s">
        <v>13</v>
      </c>
      <c r="E62" s="22">
        <v>4</v>
      </c>
      <c r="F62" s="21">
        <v>0</v>
      </c>
      <c r="G62" s="13">
        <v>0</v>
      </c>
      <c r="H62" s="13">
        <v>0</v>
      </c>
      <c r="I62" s="13"/>
      <c r="J62" s="13"/>
      <c r="K62" s="13">
        <f>IF($C62="Low", SUM($E62:F62), 0)</f>
        <v>0</v>
      </c>
      <c r="L62" s="13">
        <f>IF($C62="Neutral", SUM($E62:F62), 0)</f>
        <v>4</v>
      </c>
      <c r="M62" s="19">
        <f>IF($C62="High", SUM($E62:F62), 0)</f>
        <v>0</v>
      </c>
      <c r="N62" s="13">
        <f>IF($C62="Low", SUM($G62:H62), 0)</f>
        <v>0</v>
      </c>
      <c r="O62" s="13">
        <f t="shared" si="6"/>
        <v>0</v>
      </c>
      <c r="P62" s="19">
        <f t="shared" si="7"/>
        <v>0</v>
      </c>
    </row>
    <row r="63" spans="1:16" x14ac:dyDescent="0.2">
      <c r="A63" s="18" t="s">
        <v>37</v>
      </c>
      <c r="B63" s="18" t="s">
        <v>57</v>
      </c>
      <c r="C63" s="18" t="s">
        <v>1</v>
      </c>
      <c r="D63" s="18" t="s">
        <v>33</v>
      </c>
      <c r="E63" s="22">
        <v>0</v>
      </c>
      <c r="F63" s="21">
        <v>205.9</v>
      </c>
      <c r="G63" s="13">
        <v>0</v>
      </c>
      <c r="H63" s="13">
        <v>240</v>
      </c>
      <c r="I63" s="13"/>
      <c r="J63" s="13"/>
      <c r="K63" s="13">
        <f>IF($C63="Low", SUM($E63:F63), 0)</f>
        <v>0</v>
      </c>
      <c r="L63" s="13">
        <f>IF($C63="Neutral", SUM($E63:F63), 0)</f>
        <v>205.9</v>
      </c>
      <c r="M63" s="19">
        <f>IF($C63="High", SUM($E63:F63), 0)</f>
        <v>0</v>
      </c>
      <c r="N63" s="13">
        <f>IF($C63="Low", SUM($G63:H63), 0)</f>
        <v>0</v>
      </c>
      <c r="O63" s="13">
        <f t="shared" si="6"/>
        <v>240</v>
      </c>
      <c r="P63" s="19">
        <f t="shared" si="7"/>
        <v>0</v>
      </c>
    </row>
    <row r="64" spans="1:16" x14ac:dyDescent="0.2">
      <c r="A64" s="18" t="s">
        <v>37</v>
      </c>
      <c r="B64" s="18" t="s">
        <v>58</v>
      </c>
      <c r="C64" s="18" t="s">
        <v>1</v>
      </c>
      <c r="D64" s="18" t="s">
        <v>33</v>
      </c>
      <c r="E64" s="22">
        <v>0</v>
      </c>
      <c r="F64" s="21">
        <v>0</v>
      </c>
      <c r="G64" s="13">
        <v>0</v>
      </c>
      <c r="H64" s="13">
        <v>-2.2000000000000002</v>
      </c>
      <c r="I64" s="13"/>
      <c r="J64" s="13"/>
      <c r="K64" s="13">
        <f>IF($C64="Low", SUM($E64:F64), 0)</f>
        <v>0</v>
      </c>
      <c r="L64" s="13">
        <f>IF($C64="Neutral", SUM($E64:F64), 0)</f>
        <v>0</v>
      </c>
      <c r="M64" s="19">
        <f>IF($C64="High", SUM($E64:F64), 0)</f>
        <v>0</v>
      </c>
      <c r="N64" s="13">
        <f>IF($C64="Low", SUM($G64:H64), 0)</f>
        <v>0</v>
      </c>
      <c r="O64" s="13">
        <f t="shared" si="6"/>
        <v>-2.2000000000000002</v>
      </c>
      <c r="P64" s="19">
        <f t="shared" si="7"/>
        <v>0</v>
      </c>
    </row>
    <row r="65" spans="1:16" x14ac:dyDescent="0.2">
      <c r="A65" s="18" t="s">
        <v>37</v>
      </c>
      <c r="B65" s="18" t="s">
        <v>187</v>
      </c>
      <c r="C65" s="18" t="s">
        <v>1</v>
      </c>
      <c r="D65" s="18" t="s">
        <v>33</v>
      </c>
      <c r="E65" s="22">
        <v>0</v>
      </c>
      <c r="F65" s="21">
        <v>28</v>
      </c>
      <c r="G65" s="13">
        <v>0</v>
      </c>
      <c r="H65" s="13">
        <v>3.15</v>
      </c>
      <c r="I65" s="13"/>
      <c r="J65" s="13"/>
      <c r="K65" s="13">
        <f>IF($C65="Low", SUM($E65:F65), 0)</f>
        <v>0</v>
      </c>
      <c r="L65" s="13">
        <f>IF($C65="Neutral", SUM($E65:F65), 0)</f>
        <v>28</v>
      </c>
      <c r="M65" s="19">
        <f>IF($C65="High", SUM($E65:F65), 0)</f>
        <v>0</v>
      </c>
      <c r="N65" s="13">
        <f>IF($C65="Low", SUM($G65:H65), 0)</f>
        <v>0</v>
      </c>
      <c r="O65" s="13">
        <f t="shared" si="6"/>
        <v>3.15</v>
      </c>
      <c r="P65" s="19">
        <f t="shared" si="7"/>
        <v>0</v>
      </c>
    </row>
    <row r="66" spans="1:16" x14ac:dyDescent="0.2">
      <c r="A66" s="18" t="s">
        <v>37</v>
      </c>
      <c r="B66" s="18" t="s">
        <v>188</v>
      </c>
      <c r="C66" s="18" t="s">
        <v>1</v>
      </c>
      <c r="D66" s="18" t="s">
        <v>33</v>
      </c>
      <c r="E66" s="22">
        <v>0</v>
      </c>
      <c r="F66" s="21">
        <v>0</v>
      </c>
      <c r="G66" s="13">
        <v>0</v>
      </c>
      <c r="H66" s="13">
        <v>-10.89</v>
      </c>
      <c r="I66" s="13"/>
      <c r="J66" s="13"/>
      <c r="K66" s="13">
        <f>IF($C66="Low", SUM($E66:F66), 0)</f>
        <v>0</v>
      </c>
      <c r="L66" s="13">
        <f>IF($C66="Neutral", SUM($E66:F66), 0)</f>
        <v>0</v>
      </c>
      <c r="M66" s="19">
        <f>IF($C66="High", SUM($E66:F66), 0)</f>
        <v>0</v>
      </c>
      <c r="N66" s="13">
        <f>IF($C66="Low", SUM($G66:H66), 0)</f>
        <v>0</v>
      </c>
      <c r="O66" s="13">
        <f t="shared" si="6"/>
        <v>-10.89</v>
      </c>
      <c r="P66" s="19">
        <f t="shared" si="7"/>
        <v>0</v>
      </c>
    </row>
    <row r="67" spans="1:16" x14ac:dyDescent="0.2">
      <c r="A67" s="18" t="s">
        <v>37</v>
      </c>
      <c r="B67" s="18" t="s">
        <v>59</v>
      </c>
      <c r="C67" s="18" t="s">
        <v>1</v>
      </c>
      <c r="D67" s="18" t="s">
        <v>13</v>
      </c>
      <c r="E67" s="22">
        <v>1.1000000000000001</v>
      </c>
      <c r="F67" s="21">
        <v>0</v>
      </c>
      <c r="G67" s="13">
        <v>0.85</v>
      </c>
      <c r="H67" s="13">
        <v>0</v>
      </c>
      <c r="I67" s="13"/>
      <c r="J67" s="13"/>
      <c r="K67" s="13">
        <f>IF($C67="Low", SUM($E67:F67), 0)</f>
        <v>0</v>
      </c>
      <c r="L67" s="13">
        <f>IF($C67="Neutral", SUM($E67:F67), 0)</f>
        <v>1.1000000000000001</v>
      </c>
      <c r="M67" s="19">
        <f>IF($C67="High", SUM($E67:F67), 0)</f>
        <v>0</v>
      </c>
      <c r="N67" s="13">
        <f>IF($C67="Low", SUM($G67:H67), 0)</f>
        <v>0</v>
      </c>
      <c r="O67" s="13">
        <f t="shared" si="6"/>
        <v>0.85</v>
      </c>
      <c r="P67" s="19">
        <f t="shared" si="7"/>
        <v>0</v>
      </c>
    </row>
    <row r="68" spans="1:16" x14ac:dyDescent="0.2">
      <c r="A68" s="18" t="s">
        <v>37</v>
      </c>
      <c r="B68" s="18" t="s">
        <v>60</v>
      </c>
      <c r="C68" s="18" t="s">
        <v>1</v>
      </c>
      <c r="D68" s="18" t="s">
        <v>13</v>
      </c>
      <c r="E68" s="22">
        <v>30</v>
      </c>
      <c r="F68" s="21">
        <v>0</v>
      </c>
      <c r="G68" s="13">
        <v>28.43</v>
      </c>
      <c r="H68" s="13">
        <v>0</v>
      </c>
      <c r="I68" s="13"/>
      <c r="J68" s="13"/>
      <c r="K68" s="35">
        <v>0.8</v>
      </c>
      <c r="L68" s="35">
        <v>29.2</v>
      </c>
      <c r="M68" s="19">
        <f>IF($C68="High", SUM($E68:F68), 0)</f>
        <v>0</v>
      </c>
      <c r="N68" s="13">
        <f>IF($C68="Low", SUM($G68:H68), 0)+0.8</f>
        <v>0.8</v>
      </c>
      <c r="O68" s="13">
        <f>IF($C68="Neutral", SUM($G68:$H68), 0)-0.8</f>
        <v>27.63</v>
      </c>
      <c r="P68" s="19">
        <f t="shared" si="7"/>
        <v>0</v>
      </c>
    </row>
    <row r="69" spans="1:16" x14ac:dyDescent="0.2">
      <c r="A69" s="18" t="s">
        <v>37</v>
      </c>
      <c r="B69" s="18" t="s">
        <v>61</v>
      </c>
      <c r="C69" s="18" t="s">
        <v>1</v>
      </c>
      <c r="D69" s="18" t="s">
        <v>33</v>
      </c>
      <c r="E69" s="22">
        <v>0</v>
      </c>
      <c r="F69" s="21">
        <v>0</v>
      </c>
      <c r="G69" s="13">
        <v>0</v>
      </c>
      <c r="H69" s="13">
        <v>-0.1</v>
      </c>
      <c r="I69" s="13"/>
      <c r="J69" s="13"/>
      <c r="K69" s="13">
        <f>IF($C69="Low", SUM($E69:F69), 0)</f>
        <v>0</v>
      </c>
      <c r="L69" s="13">
        <f>IF($C69="Neutral", SUM($E69:F69), 0)</f>
        <v>0</v>
      </c>
      <c r="M69" s="19">
        <f>IF($C69="High", SUM($E69:F69), 0)</f>
        <v>0</v>
      </c>
      <c r="N69" s="13">
        <f>IF($C69="Low", SUM($G69:H69), 0)</f>
        <v>0</v>
      </c>
      <c r="O69" s="13">
        <f t="shared" si="6"/>
        <v>-0.1</v>
      </c>
      <c r="P69" s="19">
        <f t="shared" si="7"/>
        <v>0</v>
      </c>
    </row>
    <row r="70" spans="1:16" x14ac:dyDescent="0.2">
      <c r="A70" s="18" t="s">
        <v>37</v>
      </c>
      <c r="B70" s="18" t="s">
        <v>62</v>
      </c>
      <c r="C70" s="18" t="s">
        <v>1</v>
      </c>
      <c r="D70" s="18" t="s">
        <v>33</v>
      </c>
      <c r="E70" s="22">
        <v>0</v>
      </c>
      <c r="F70" s="21">
        <v>2.6</v>
      </c>
      <c r="G70" s="13">
        <v>0</v>
      </c>
      <c r="H70" s="13">
        <v>2</v>
      </c>
      <c r="I70" s="13"/>
      <c r="J70" s="13"/>
      <c r="K70" s="13">
        <f>IF($C70="Low", SUM($E70:F70), 0)</f>
        <v>0</v>
      </c>
      <c r="L70" s="13">
        <f>IF($C70="Neutral", SUM($E70:F70), 0)</f>
        <v>2.6</v>
      </c>
      <c r="M70" s="19">
        <f>IF($C70="High", SUM($E70:F70), 0)</f>
        <v>0</v>
      </c>
      <c r="N70" s="13">
        <f>IF($C70="Low", SUM($G70:H70), 0)</f>
        <v>0</v>
      </c>
      <c r="O70" s="13">
        <f t="shared" si="6"/>
        <v>2</v>
      </c>
      <c r="P70" s="19">
        <f t="shared" si="7"/>
        <v>0</v>
      </c>
    </row>
    <row r="71" spans="1:16" x14ac:dyDescent="0.2">
      <c r="A71" s="18" t="s">
        <v>37</v>
      </c>
      <c r="B71" s="18" t="s">
        <v>63</v>
      </c>
      <c r="C71" s="18" t="s">
        <v>1</v>
      </c>
      <c r="D71" s="18" t="s">
        <v>12</v>
      </c>
      <c r="E71" s="22">
        <v>15.2</v>
      </c>
      <c r="F71" s="21">
        <v>6</v>
      </c>
      <c r="G71" s="13">
        <v>15.2</v>
      </c>
      <c r="H71" s="13">
        <v>4</v>
      </c>
      <c r="I71" s="13"/>
      <c r="J71" s="13"/>
      <c r="K71" s="35">
        <v>0.4</v>
      </c>
      <c r="L71" s="35">
        <v>20.8</v>
      </c>
      <c r="M71" s="19">
        <f>IF($C71="High", SUM($E71:F71), 0)</f>
        <v>0</v>
      </c>
      <c r="N71" s="13">
        <f>IF($C71="Low", SUM($G71:H71), 0)+0.4</f>
        <v>0.4</v>
      </c>
      <c r="O71" s="13">
        <f>IF($C71="Neutral", SUM($G71:$H71), 0)-0.4</f>
        <v>18.8</v>
      </c>
      <c r="P71" s="19">
        <f t="shared" si="7"/>
        <v>0</v>
      </c>
    </row>
    <row r="72" spans="1:16" x14ac:dyDescent="0.2">
      <c r="A72" s="18" t="s">
        <v>37</v>
      </c>
      <c r="B72" s="18" t="s">
        <v>64</v>
      </c>
      <c r="C72" s="18" t="s">
        <v>1</v>
      </c>
      <c r="D72" s="18" t="s">
        <v>33</v>
      </c>
      <c r="E72" s="22">
        <v>0</v>
      </c>
      <c r="F72" s="21">
        <v>0</v>
      </c>
      <c r="G72" s="13">
        <v>0</v>
      </c>
      <c r="H72" s="13">
        <v>-0.35</v>
      </c>
      <c r="I72" s="13"/>
      <c r="J72" s="13"/>
      <c r="K72" s="13">
        <f>IF($C72="Low", SUM($E72:F72), 0)</f>
        <v>0</v>
      </c>
      <c r="L72" s="13">
        <f>IF($C72="Neutral", SUM($E72:F72), 0)</f>
        <v>0</v>
      </c>
      <c r="M72" s="19">
        <f>IF($C72="High", SUM($E72:F72), 0)</f>
        <v>0</v>
      </c>
      <c r="N72" s="13">
        <f>IF($C72="Low", SUM($E72:I72), 0)</f>
        <v>0</v>
      </c>
      <c r="O72" s="13">
        <f>IF($C72="Neutral", SUM($E72:I72), 0)</f>
        <v>-0.35</v>
      </c>
      <c r="P72" s="19">
        <f>IF($C72="High", SUM($E72:I72), 0)</f>
        <v>0</v>
      </c>
    </row>
    <row r="73" spans="1:16" x14ac:dyDescent="0.2">
      <c r="A73" s="18" t="s">
        <v>37</v>
      </c>
      <c r="B73" s="18" t="s">
        <v>65</v>
      </c>
      <c r="C73" s="18" t="s">
        <v>1</v>
      </c>
      <c r="D73" s="18" t="s">
        <v>13</v>
      </c>
      <c r="E73" s="22">
        <v>5.3</v>
      </c>
      <c r="F73" s="21">
        <v>0</v>
      </c>
      <c r="G73" s="13">
        <v>5.3</v>
      </c>
      <c r="H73" s="13">
        <v>0</v>
      </c>
      <c r="I73" s="13"/>
      <c r="J73" s="13"/>
      <c r="K73" s="13">
        <f>IF($C73="Low", SUM($E73:F73), 0)</f>
        <v>0</v>
      </c>
      <c r="L73" s="13">
        <f>IF($C73="Neutral", SUM($E73:F73), 0)</f>
        <v>5.3</v>
      </c>
      <c r="M73" s="19">
        <f>IF($C73="High", SUM($E73:F73), 0)</f>
        <v>0</v>
      </c>
      <c r="N73" s="13">
        <f>IF($C73="Low", SUM($G73:H73), 0)</f>
        <v>0</v>
      </c>
      <c r="O73" s="13">
        <f t="shared" si="6"/>
        <v>5.3</v>
      </c>
      <c r="P73" s="19">
        <f t="shared" si="7"/>
        <v>0</v>
      </c>
    </row>
    <row r="74" spans="1:16" x14ac:dyDescent="0.2">
      <c r="A74" s="18" t="s">
        <v>37</v>
      </c>
      <c r="B74" s="18" t="s">
        <v>186</v>
      </c>
      <c r="C74" s="18" t="s">
        <v>1</v>
      </c>
      <c r="D74" s="18" t="s">
        <v>13</v>
      </c>
      <c r="E74" s="22">
        <v>127.2</v>
      </c>
      <c r="F74" s="21">
        <v>0</v>
      </c>
      <c r="G74" s="13">
        <v>93.4</v>
      </c>
      <c r="H74" s="13">
        <v>0</v>
      </c>
      <c r="I74" s="13"/>
      <c r="J74" s="13"/>
      <c r="K74" s="13">
        <f>IF($C74="Low", SUM($E74:F74), 0)</f>
        <v>0</v>
      </c>
      <c r="L74" s="13">
        <f>IF($C74="Neutral", SUM($E74:F74), 0)</f>
        <v>127.2</v>
      </c>
      <c r="M74" s="19">
        <f>IF($C74="High", SUM($E74:F74), 0)</f>
        <v>0</v>
      </c>
      <c r="N74" s="13">
        <f>IF($C74="Low", SUM($G74:H74), 0)</f>
        <v>0</v>
      </c>
      <c r="O74" s="13">
        <f t="shared" si="6"/>
        <v>93.4</v>
      </c>
      <c r="P74" s="19">
        <f t="shared" si="7"/>
        <v>0</v>
      </c>
    </row>
    <row r="75" spans="1:16" x14ac:dyDescent="0.2">
      <c r="A75" s="18" t="s">
        <v>37</v>
      </c>
      <c r="B75" s="18" t="s">
        <v>66</v>
      </c>
      <c r="C75" s="18" t="s">
        <v>1</v>
      </c>
      <c r="D75" s="18" t="s">
        <v>13</v>
      </c>
      <c r="E75" s="22">
        <v>226</v>
      </c>
      <c r="F75" s="21">
        <v>0</v>
      </c>
      <c r="G75" s="13">
        <v>191.31</v>
      </c>
      <c r="H75" s="13">
        <v>0</v>
      </c>
      <c r="I75" s="13"/>
      <c r="J75" s="13"/>
      <c r="K75" s="35">
        <v>23</v>
      </c>
      <c r="L75" s="35">
        <v>203</v>
      </c>
      <c r="M75" s="19">
        <f>IF($C75="High", SUM($E75:F75), 0)</f>
        <v>0</v>
      </c>
      <c r="N75" s="13">
        <f>IF($C75="Low", SUM($G75:H75), 0)+19.5</f>
        <v>19.5</v>
      </c>
      <c r="O75" s="13">
        <f>IF($C75="Neutral", SUM($G75:$H75), 0)-19.5</f>
        <v>171.81</v>
      </c>
      <c r="P75" s="19">
        <f t="shared" si="7"/>
        <v>0</v>
      </c>
    </row>
    <row r="76" spans="1:16" x14ac:dyDescent="0.2">
      <c r="A76" s="18" t="s">
        <v>37</v>
      </c>
      <c r="B76" s="18" t="s">
        <v>67</v>
      </c>
      <c r="C76" s="18" t="s">
        <v>0</v>
      </c>
      <c r="D76" s="18" t="s">
        <v>13</v>
      </c>
      <c r="E76" s="22">
        <v>33.4</v>
      </c>
      <c r="F76" s="21">
        <v>0</v>
      </c>
      <c r="G76" s="13">
        <v>57.6</v>
      </c>
      <c r="H76" s="13">
        <v>0</v>
      </c>
      <c r="I76" s="13"/>
      <c r="J76" s="13"/>
      <c r="K76" s="13">
        <f>IF($C76="Low", SUM($E76:F76), 0)</f>
        <v>33.4</v>
      </c>
      <c r="L76" s="13">
        <f>IF($C76="Neutral", SUM($E76:F76), 0)</f>
        <v>0</v>
      </c>
      <c r="M76" s="19">
        <f>IF($C76="High", SUM($E76:F76), 0)</f>
        <v>0</v>
      </c>
      <c r="N76" s="13">
        <f>IF($C76="Low", SUM($G76:H76), 0)</f>
        <v>57.6</v>
      </c>
      <c r="O76" s="13">
        <f t="shared" si="6"/>
        <v>0</v>
      </c>
      <c r="P76" s="19">
        <f t="shared" si="7"/>
        <v>0</v>
      </c>
    </row>
    <row r="77" spans="1:16" x14ac:dyDescent="0.2">
      <c r="A77" s="23" t="s">
        <v>68</v>
      </c>
      <c r="B77" s="28"/>
      <c r="C77" s="25"/>
      <c r="D77" s="25"/>
      <c r="E77" s="26">
        <f>SUM(E43:E76)</f>
        <v>680.99999999999989</v>
      </c>
      <c r="F77" s="27">
        <f>SUM(F43:F76)</f>
        <v>284.60000000000002</v>
      </c>
      <c r="G77" s="27">
        <f>SUM(G43:G76)</f>
        <v>577.15</v>
      </c>
      <c r="H77" s="27">
        <f>SUM(H43:H76)</f>
        <v>258</v>
      </c>
      <c r="I77" s="27"/>
      <c r="J77" s="27"/>
      <c r="K77" s="27">
        <f t="shared" ref="K77:P77" si="8">SUM(K43:K76)</f>
        <v>86.300000000000011</v>
      </c>
      <c r="L77" s="27">
        <f t="shared" si="8"/>
        <v>879.30000000000007</v>
      </c>
      <c r="M77" s="27">
        <f t="shared" si="8"/>
        <v>0</v>
      </c>
      <c r="N77" s="27">
        <f t="shared" si="8"/>
        <v>107.22</v>
      </c>
      <c r="O77" s="27">
        <f t="shared" si="8"/>
        <v>727.93000000000006</v>
      </c>
      <c r="P77" s="27">
        <f t="shared" si="8"/>
        <v>0</v>
      </c>
    </row>
    <row r="78" spans="1:16" x14ac:dyDescent="0.2"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1:16" x14ac:dyDescent="0.2">
      <c r="A79" t="s">
        <v>69</v>
      </c>
      <c r="B79" t="s">
        <v>70</v>
      </c>
      <c r="C79" t="s">
        <v>1</v>
      </c>
      <c r="D79" t="s">
        <v>13</v>
      </c>
      <c r="E79" s="10">
        <v>574</v>
      </c>
      <c r="F79" s="17">
        <v>0</v>
      </c>
      <c r="G79" s="13">
        <v>598</v>
      </c>
      <c r="H79" s="13">
        <v>0</v>
      </c>
      <c r="I79" s="13"/>
      <c r="J79" s="13"/>
      <c r="K79" s="13">
        <f>IF($C79="Low", SUM($E79:F79), 0)</f>
        <v>0</v>
      </c>
      <c r="L79" s="13">
        <f>IF($C79="Neutral", SUM($E79:$F79), 0)</f>
        <v>574</v>
      </c>
      <c r="M79" s="13">
        <v>0</v>
      </c>
      <c r="N79" s="14">
        <f>IF($C79="Low", SUM($G79:H79), 0)</f>
        <v>0</v>
      </c>
      <c r="O79" s="40">
        <f t="shared" si="2"/>
        <v>598</v>
      </c>
      <c r="P79" s="40">
        <f t="shared" si="3"/>
        <v>0</v>
      </c>
    </row>
    <row r="80" spans="1:16" x14ac:dyDescent="0.2">
      <c r="A80" t="s">
        <v>69</v>
      </c>
      <c r="B80" t="s">
        <v>71</v>
      </c>
      <c r="C80" t="s">
        <v>1</v>
      </c>
      <c r="D80" t="s">
        <v>33</v>
      </c>
      <c r="E80" s="10">
        <v>0</v>
      </c>
      <c r="F80" s="17">
        <v>10</v>
      </c>
      <c r="G80" s="13">
        <v>0</v>
      </c>
      <c r="H80" s="13">
        <v>5</v>
      </c>
      <c r="I80" s="13"/>
      <c r="J80" s="13"/>
      <c r="K80" s="13">
        <f>IF($C80="Low", SUM($E80:F80), 0)</f>
        <v>0</v>
      </c>
      <c r="L80" s="13">
        <f t="shared" ref="L80:L81" si="9">IF($C80="Neutral", SUM($E80:$F80), 0)</f>
        <v>10</v>
      </c>
      <c r="M80" s="14">
        <f>IF($C80="High", SUM($E80:F80), 0)</f>
        <v>0</v>
      </c>
      <c r="N80" s="14">
        <f>IF($C80="Low", SUM($G80:H80), 0)</f>
        <v>0</v>
      </c>
      <c r="O80" s="40">
        <f>IF($C80="Neutral", SUM($G80:$H80), 0)</f>
        <v>5</v>
      </c>
      <c r="P80" s="40">
        <f>IF($C80="High", SUM($G80:$H80), 0)</f>
        <v>0</v>
      </c>
    </row>
    <row r="81" spans="1:16" x14ac:dyDescent="0.2">
      <c r="A81" t="s">
        <v>69</v>
      </c>
      <c r="B81" t="s">
        <v>72</v>
      </c>
      <c r="C81" t="s">
        <v>1</v>
      </c>
      <c r="D81" t="s">
        <v>13</v>
      </c>
      <c r="E81" s="10">
        <v>-20</v>
      </c>
      <c r="F81" s="17">
        <v>0</v>
      </c>
      <c r="G81" s="13">
        <v>-20</v>
      </c>
      <c r="H81" s="13">
        <v>0</v>
      </c>
      <c r="I81" s="13"/>
      <c r="J81" s="13"/>
      <c r="K81" s="13">
        <f>IF($C81="Low", SUM($E81:F81), 0)</f>
        <v>0</v>
      </c>
      <c r="L81" s="13">
        <f t="shared" si="9"/>
        <v>-20</v>
      </c>
      <c r="M81" s="14">
        <f>IF($C81="High", SUM($E81:F81), 0)</f>
        <v>0</v>
      </c>
      <c r="N81" s="14">
        <f>IF($C81="Low", SUM($G81:H81), 0)</f>
        <v>0</v>
      </c>
      <c r="O81" s="40">
        <f t="shared" si="2"/>
        <v>-20</v>
      </c>
      <c r="P81" s="40">
        <f t="shared" si="3"/>
        <v>0</v>
      </c>
    </row>
    <row r="82" spans="1:16" s="11" customFormat="1" x14ac:dyDescent="0.2">
      <c r="A82" s="3" t="s">
        <v>73</v>
      </c>
      <c r="B82" s="8"/>
      <c r="C82" s="8"/>
      <c r="D82" s="8"/>
      <c r="E82" s="9">
        <f>SUM(E79:E81)</f>
        <v>554</v>
      </c>
      <c r="F82" s="15">
        <f>SUM(F79:F81)</f>
        <v>10</v>
      </c>
      <c r="G82" s="9">
        <f>SUM(G79:G81)</f>
        <v>578</v>
      </c>
      <c r="H82" s="9">
        <f>SUM(H79:H81)</f>
        <v>5</v>
      </c>
      <c r="I82" s="9"/>
      <c r="J82" s="9"/>
      <c r="K82" s="9">
        <f t="shared" ref="K82:P82" si="10">SUM(K79:K81)</f>
        <v>0</v>
      </c>
      <c r="L82" s="26">
        <f t="shared" si="10"/>
        <v>564</v>
      </c>
      <c r="M82" s="15">
        <f t="shared" si="10"/>
        <v>0</v>
      </c>
      <c r="N82" s="9">
        <f t="shared" si="10"/>
        <v>0</v>
      </c>
      <c r="O82" s="9">
        <f t="shared" si="10"/>
        <v>583</v>
      </c>
      <c r="P82" s="15">
        <f t="shared" si="10"/>
        <v>0</v>
      </c>
    </row>
    <row r="83" spans="1:16" x14ac:dyDescent="0.2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x14ac:dyDescent="0.2">
      <c r="A84" t="s">
        <v>74</v>
      </c>
      <c r="B84" s="18" t="s">
        <v>75</v>
      </c>
      <c r="C84" t="s">
        <v>1</v>
      </c>
      <c r="D84" t="s">
        <v>13</v>
      </c>
      <c r="E84" s="22">
        <v>0.1</v>
      </c>
      <c r="F84" s="21">
        <v>0</v>
      </c>
      <c r="G84" s="13">
        <v>0.1</v>
      </c>
      <c r="H84" s="21">
        <v>0</v>
      </c>
      <c r="I84" s="13"/>
      <c r="J84" s="13"/>
      <c r="K84" s="13">
        <f>IF($C84="Low", SUM($E84:F84), 0)</f>
        <v>0</v>
      </c>
      <c r="L84" s="13">
        <f>IF($C84="Neutral", SUM($E84:$F84), 0)</f>
        <v>0.1</v>
      </c>
      <c r="M84" s="19">
        <f>IF($C84="High", SUM($E84:F84), 0)</f>
        <v>0</v>
      </c>
      <c r="N84" s="13">
        <f>IF($C84="Low", SUM($G84:H84), 0)</f>
        <v>0</v>
      </c>
      <c r="O84" s="13">
        <f>IF($C84="Neutral", SUM($G84:H84), 0)</f>
        <v>0.1</v>
      </c>
      <c r="P84" s="19">
        <f>IF($C84="High", SUM($G84:H84), 0)</f>
        <v>0</v>
      </c>
    </row>
    <row r="85" spans="1:16" x14ac:dyDescent="0.2">
      <c r="A85" t="s">
        <v>74</v>
      </c>
      <c r="B85" s="18" t="s">
        <v>76</v>
      </c>
      <c r="C85" t="s">
        <v>1</v>
      </c>
      <c r="D85" t="s">
        <v>13</v>
      </c>
      <c r="E85" s="22">
        <v>4.5999999999999996</v>
      </c>
      <c r="F85" s="21">
        <v>0</v>
      </c>
      <c r="G85" s="13">
        <v>0</v>
      </c>
      <c r="H85" s="21">
        <v>0</v>
      </c>
      <c r="I85" s="13"/>
      <c r="J85" s="13"/>
      <c r="K85" s="13">
        <f>IF($C85="Low", SUM($E85:F85), 0)</f>
        <v>0</v>
      </c>
      <c r="L85" s="13">
        <f t="shared" ref="L85:L93" si="11">IF($C85="Neutral", SUM($E85:$F85), 0)</f>
        <v>4.5999999999999996</v>
      </c>
      <c r="M85" s="19">
        <f>IF($C85="High", SUM($E85:F85), 0)</f>
        <v>0</v>
      </c>
      <c r="N85" s="13">
        <f>IF($C85="Low", SUM($G85:H85), 0)</f>
        <v>0</v>
      </c>
      <c r="O85" s="13">
        <f>IF($C85="Neutral", SUM($G85:H85), 0)</f>
        <v>0</v>
      </c>
      <c r="P85" s="19">
        <f>IF($C85="High", SUM($G85:H85), 0)</f>
        <v>0</v>
      </c>
    </row>
    <row r="86" spans="1:16" x14ac:dyDescent="0.2">
      <c r="A86" t="s">
        <v>74</v>
      </c>
      <c r="B86" s="18" t="s">
        <v>190</v>
      </c>
      <c r="C86" t="s">
        <v>1</v>
      </c>
      <c r="D86" t="s">
        <v>13</v>
      </c>
      <c r="E86" s="22">
        <v>72.8</v>
      </c>
      <c r="F86" s="21">
        <v>0</v>
      </c>
      <c r="G86" s="13">
        <v>97</v>
      </c>
      <c r="H86" s="21">
        <v>0</v>
      </c>
      <c r="I86" s="13"/>
      <c r="J86" s="13"/>
      <c r="K86" s="13">
        <f>IF($C86="Low", SUM($E86:F86), 0)</f>
        <v>0</v>
      </c>
      <c r="L86" s="13">
        <f t="shared" si="11"/>
        <v>72.8</v>
      </c>
      <c r="M86" s="19">
        <f>IF($C86="High", SUM($E86:F86), 0)</f>
        <v>0</v>
      </c>
      <c r="N86" s="13">
        <f>IF($C86="Low", SUM($G86:H86), 0)</f>
        <v>0</v>
      </c>
      <c r="O86" s="13">
        <f>IF($C86="Neutral", SUM($G86:H86), 0)</f>
        <v>97</v>
      </c>
      <c r="P86" s="19">
        <f>IF($C86="High", SUM($G86:H86), 0)</f>
        <v>0</v>
      </c>
    </row>
    <row r="87" spans="1:16" x14ac:dyDescent="0.2">
      <c r="A87" t="s">
        <v>74</v>
      </c>
      <c r="B87" s="18" t="s">
        <v>77</v>
      </c>
      <c r="C87" t="s">
        <v>1</v>
      </c>
      <c r="D87" t="s">
        <v>13</v>
      </c>
      <c r="E87" s="22">
        <v>0</v>
      </c>
      <c r="F87" s="21">
        <v>0</v>
      </c>
      <c r="G87" s="13">
        <v>1</v>
      </c>
      <c r="H87" s="21">
        <v>0</v>
      </c>
      <c r="I87" s="13"/>
      <c r="J87" s="13"/>
      <c r="K87" s="13">
        <f>IF($C87="Low", SUM($E87:F87), 0)</f>
        <v>0</v>
      </c>
      <c r="L87" s="13">
        <f t="shared" si="11"/>
        <v>0</v>
      </c>
      <c r="M87" s="19">
        <f>IF($C87="High", SUM($E87:F87), 0)</f>
        <v>0</v>
      </c>
      <c r="N87" s="13">
        <f>IF($C87="Low", SUM($G87:H87), 0)</f>
        <v>0</v>
      </c>
      <c r="O87" s="13">
        <f>IF($C87="Neutral", SUM($G87:H87), 0)</f>
        <v>1</v>
      </c>
      <c r="P87" s="19">
        <f>IF($C87="High", SUM($G87:H87), 0)</f>
        <v>0</v>
      </c>
    </row>
    <row r="88" spans="1:16" x14ac:dyDescent="0.2">
      <c r="A88" t="s">
        <v>74</v>
      </c>
      <c r="B88" s="18" t="s">
        <v>78</v>
      </c>
      <c r="C88" t="s">
        <v>1</v>
      </c>
      <c r="D88" t="s">
        <v>13</v>
      </c>
      <c r="E88" s="22">
        <v>0</v>
      </c>
      <c r="F88" s="21">
        <v>0</v>
      </c>
      <c r="G88" s="13">
        <v>0</v>
      </c>
      <c r="H88" s="21">
        <v>0</v>
      </c>
      <c r="I88" s="13"/>
      <c r="J88" s="13"/>
      <c r="K88" s="13">
        <f>IF($C88="Low", SUM($E88:F88), 0)</f>
        <v>0</v>
      </c>
      <c r="L88" s="13">
        <f t="shared" si="11"/>
        <v>0</v>
      </c>
      <c r="M88" s="19">
        <f>IF($C88="High", SUM($E88:F88), 0)</f>
        <v>0</v>
      </c>
      <c r="N88" s="13">
        <f>IF($C88="Low", SUM($G88:H88), 0)</f>
        <v>0</v>
      </c>
      <c r="O88" s="13">
        <f>IF($C88="Neutral", SUM($G88:H88), 0)</f>
        <v>0</v>
      </c>
      <c r="P88" s="19">
        <f>IF($C88="High", SUM($G88:H88), 0)</f>
        <v>0</v>
      </c>
    </row>
    <row r="89" spans="1:16" x14ac:dyDescent="0.2">
      <c r="A89" t="s">
        <v>74</v>
      </c>
      <c r="B89" s="18" t="s">
        <v>189</v>
      </c>
      <c r="C89" t="s">
        <v>1</v>
      </c>
      <c r="D89" t="s">
        <v>13</v>
      </c>
      <c r="E89" s="22">
        <v>2.5</v>
      </c>
      <c r="F89" s="21">
        <v>0</v>
      </c>
      <c r="G89" s="13">
        <v>9</v>
      </c>
      <c r="H89" s="21">
        <v>0</v>
      </c>
      <c r="I89" s="13"/>
      <c r="J89" s="13"/>
      <c r="K89" s="13">
        <f>IF($C89="Low", SUM($E89:F89), 0)</f>
        <v>0</v>
      </c>
      <c r="L89" s="13">
        <f t="shared" si="11"/>
        <v>2.5</v>
      </c>
      <c r="M89" s="19">
        <f>IF($C89="High", SUM($E89:F89), 0)</f>
        <v>0</v>
      </c>
      <c r="N89" s="13">
        <f>IF($C89="Low", SUM($G89:H89), 0)</f>
        <v>0</v>
      </c>
      <c r="O89" s="13">
        <f>IF($C89="Neutral", SUM($G89:H89), 0)</f>
        <v>9</v>
      </c>
      <c r="P89" s="19">
        <f>IF($C89="High", SUM($G89:H89), 0)</f>
        <v>0</v>
      </c>
    </row>
    <row r="90" spans="1:16" x14ac:dyDescent="0.2">
      <c r="A90" t="s">
        <v>74</v>
      </c>
      <c r="B90" s="18" t="s">
        <v>79</v>
      </c>
      <c r="C90" t="s">
        <v>1</v>
      </c>
      <c r="D90" t="s">
        <v>13</v>
      </c>
      <c r="E90" s="22">
        <v>0</v>
      </c>
      <c r="F90" s="21">
        <v>0</v>
      </c>
      <c r="G90" s="13">
        <v>1</v>
      </c>
      <c r="H90" s="21">
        <v>0</v>
      </c>
      <c r="I90" s="13"/>
      <c r="J90" s="13"/>
      <c r="K90" s="13">
        <f>IF($C90="Low", SUM($E90:F90), 0)</f>
        <v>0</v>
      </c>
      <c r="L90" s="13">
        <f>IF($C90="Neutral", SUM($E90:$F90), 0)</f>
        <v>0</v>
      </c>
      <c r="M90" s="19">
        <f>IF($C90="High", SUM($E90:F90), 0)</f>
        <v>0</v>
      </c>
      <c r="N90" s="13">
        <f>IF($C90="Low", SUM($G90:H90), 0)</f>
        <v>0</v>
      </c>
      <c r="O90" s="13">
        <f>IF($C90="Neutral", SUM($G90:H90), 0)</f>
        <v>1</v>
      </c>
      <c r="P90" s="19">
        <f>IF($C90="High", SUM($G90:H90), 0)</f>
        <v>0</v>
      </c>
    </row>
    <row r="91" spans="1:16" x14ac:dyDescent="0.2">
      <c r="A91" t="s">
        <v>74</v>
      </c>
      <c r="B91" s="18" t="s">
        <v>80</v>
      </c>
      <c r="C91" t="s">
        <v>1</v>
      </c>
      <c r="D91" t="s">
        <v>13</v>
      </c>
      <c r="E91" s="22">
        <v>45.5</v>
      </c>
      <c r="F91" s="21">
        <v>0</v>
      </c>
      <c r="G91" s="13">
        <v>50.1</v>
      </c>
      <c r="H91" s="21">
        <v>0</v>
      </c>
      <c r="I91" s="13"/>
      <c r="J91" s="13"/>
      <c r="K91" s="13">
        <v>5</v>
      </c>
      <c r="L91" s="13">
        <v>40.5</v>
      </c>
      <c r="M91" s="19">
        <f>IF($C91="High", SUM($E91:F91), 0)</f>
        <v>0</v>
      </c>
      <c r="N91" s="13">
        <v>5</v>
      </c>
      <c r="O91" s="13">
        <v>45.1</v>
      </c>
      <c r="P91" s="19">
        <f>IF($C91="High", SUM($G91:H91), 0)</f>
        <v>0</v>
      </c>
    </row>
    <row r="92" spans="1:16" x14ac:dyDescent="0.2">
      <c r="A92" t="s">
        <v>74</v>
      </c>
      <c r="B92" s="18" t="s">
        <v>191</v>
      </c>
      <c r="C92" t="s">
        <v>1</v>
      </c>
      <c r="D92" t="s">
        <v>13</v>
      </c>
      <c r="E92" s="22">
        <v>32.5</v>
      </c>
      <c r="F92" s="21">
        <v>0</v>
      </c>
      <c r="G92" s="13">
        <v>32.5</v>
      </c>
      <c r="H92" s="21">
        <v>0</v>
      </c>
      <c r="I92" s="13"/>
      <c r="J92" s="13"/>
      <c r="K92" s="13">
        <f>IF($C92="Low", SUM($E92:F92), 0)</f>
        <v>0</v>
      </c>
      <c r="L92" s="13">
        <f t="shared" si="11"/>
        <v>32.5</v>
      </c>
      <c r="M92" s="19">
        <f>IF($C92="High", SUM($E92:F92), 0)</f>
        <v>0</v>
      </c>
      <c r="N92" s="13">
        <f>IF($C92="Low", SUM($G92:H92), 0)</f>
        <v>0</v>
      </c>
      <c r="O92" s="13">
        <f>IF($C92="Neutral", SUM($G92:H92), 0)</f>
        <v>32.5</v>
      </c>
      <c r="P92" s="19">
        <f>IF($C92="High", SUM($G92:H92), 0)</f>
        <v>0</v>
      </c>
    </row>
    <row r="93" spans="1:16" x14ac:dyDescent="0.2">
      <c r="A93" t="s">
        <v>74</v>
      </c>
      <c r="B93" s="18" t="s">
        <v>192</v>
      </c>
      <c r="C93" t="s">
        <v>1</v>
      </c>
      <c r="D93" t="s">
        <v>13</v>
      </c>
      <c r="E93" s="22">
        <v>8</v>
      </c>
      <c r="F93" s="21">
        <v>0</v>
      </c>
      <c r="G93" s="13">
        <v>12.7</v>
      </c>
      <c r="H93" s="21">
        <v>0</v>
      </c>
      <c r="I93" s="13"/>
      <c r="J93" s="13"/>
      <c r="K93" s="13">
        <f>IF($C93="Low", SUM($E93:F93), 0)</f>
        <v>0</v>
      </c>
      <c r="L93" s="13">
        <f t="shared" si="11"/>
        <v>8</v>
      </c>
      <c r="M93" s="19">
        <f>IF($C93="High", SUM($E93:F93), 0)</f>
        <v>0</v>
      </c>
      <c r="N93" s="13">
        <f>IF($C93="Low", SUM($G93:H93), 0)</f>
        <v>0</v>
      </c>
      <c r="O93" s="13">
        <f>IF($C93="Neutral", SUM($G93:H93), 0)</f>
        <v>12.7</v>
      </c>
      <c r="P93" s="19">
        <f>IF($C93="High", SUM($G93:H93), 0)</f>
        <v>0</v>
      </c>
    </row>
    <row r="94" spans="1:16" s="11" customFormat="1" x14ac:dyDescent="0.2">
      <c r="A94" s="3" t="s">
        <v>81</v>
      </c>
      <c r="B94" s="8"/>
      <c r="C94" s="8"/>
      <c r="D94" s="8"/>
      <c r="E94" s="9">
        <f>SUM(E84:E93)</f>
        <v>166</v>
      </c>
      <c r="F94" s="9">
        <f t="shared" ref="F94:H94" si="12">SUM(F84:F93)</f>
        <v>0</v>
      </c>
      <c r="G94" s="9">
        <f t="shared" si="12"/>
        <v>203.39999999999998</v>
      </c>
      <c r="H94" s="9">
        <f t="shared" si="12"/>
        <v>0</v>
      </c>
      <c r="I94" s="9"/>
      <c r="J94" s="9"/>
      <c r="K94" s="9">
        <f t="shared" ref="K94:P94" si="13">SUM(K84:K93)</f>
        <v>5</v>
      </c>
      <c r="L94" s="9">
        <f t="shared" si="13"/>
        <v>161</v>
      </c>
      <c r="M94" s="20">
        <f t="shared" si="13"/>
        <v>0</v>
      </c>
      <c r="N94" s="9">
        <f t="shared" si="13"/>
        <v>5</v>
      </c>
      <c r="O94" s="9">
        <f t="shared" si="13"/>
        <v>198.39999999999998</v>
      </c>
      <c r="P94" s="20">
        <f t="shared" si="13"/>
        <v>0</v>
      </c>
    </row>
    <row r="95" spans="1:16" x14ac:dyDescent="0.2"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x14ac:dyDescent="0.2">
      <c r="A96" s="18" t="s">
        <v>82</v>
      </c>
      <c r="B96" s="18" t="s">
        <v>83</v>
      </c>
      <c r="C96" s="18" t="s">
        <v>1</v>
      </c>
      <c r="D96" s="18" t="s">
        <v>13</v>
      </c>
      <c r="E96" s="22">
        <v>33.200000000000003</v>
      </c>
      <c r="F96" s="21">
        <v>0</v>
      </c>
      <c r="G96" s="13">
        <v>31.8</v>
      </c>
      <c r="H96" s="13">
        <v>0</v>
      </c>
      <c r="I96" s="13"/>
      <c r="J96" s="13"/>
      <c r="K96" s="13">
        <f>IF($C96="Low", SUM($E96:F96), 0)</f>
        <v>0</v>
      </c>
      <c r="L96" s="13">
        <f>IF($C96="Neutral", SUM($E96:$F96), 0)</f>
        <v>33.200000000000003</v>
      </c>
      <c r="M96" s="19">
        <f>IF($C96="High", SUM($E96:F96), 0)</f>
        <v>0</v>
      </c>
      <c r="N96" s="13">
        <f>IF($C96="Low", SUM($G96:H96), 0)</f>
        <v>0</v>
      </c>
      <c r="O96" s="13">
        <f>IF($C96="Neutral", SUM($G96:H96), 0)</f>
        <v>31.8</v>
      </c>
      <c r="P96" s="19">
        <f>IF($C96="High", SUM($G96:H96), 0)</f>
        <v>0</v>
      </c>
    </row>
    <row r="97" spans="1:16" x14ac:dyDescent="0.2">
      <c r="A97" s="18" t="s">
        <v>82</v>
      </c>
      <c r="B97" s="18" t="s">
        <v>84</v>
      </c>
      <c r="C97" s="18" t="s">
        <v>1</v>
      </c>
      <c r="D97" s="18" t="s">
        <v>13</v>
      </c>
      <c r="E97" s="22">
        <v>15.3</v>
      </c>
      <c r="F97" s="21">
        <v>0</v>
      </c>
      <c r="G97" s="13">
        <v>19.3</v>
      </c>
      <c r="H97" s="13">
        <v>0</v>
      </c>
      <c r="I97" s="13"/>
      <c r="J97" s="13"/>
      <c r="K97" s="35">
        <v>12</v>
      </c>
      <c r="L97" s="13">
        <v>3.3</v>
      </c>
      <c r="M97" s="19">
        <f>IF($C97="High", SUM($E97:F97), 0)</f>
        <v>0</v>
      </c>
      <c r="N97" s="13">
        <f>IF($C97="Low", SUM($G97:H97), 0)+17.3</f>
        <v>17.3</v>
      </c>
      <c r="O97" s="13">
        <f>IF($C97="Neutral", SUM($G97:H97), 0)-17.3</f>
        <v>2</v>
      </c>
      <c r="P97" s="19">
        <f>IF($C97="High", SUM($G97:H97), 0)</f>
        <v>0</v>
      </c>
    </row>
    <row r="98" spans="1:16" x14ac:dyDescent="0.2">
      <c r="A98" s="18" t="s">
        <v>82</v>
      </c>
      <c r="B98" s="18" t="s">
        <v>169</v>
      </c>
      <c r="C98" s="18" t="s">
        <v>1</v>
      </c>
      <c r="D98" s="18" t="s">
        <v>13</v>
      </c>
      <c r="E98" s="22">
        <v>1.7</v>
      </c>
      <c r="F98" s="21">
        <v>0</v>
      </c>
      <c r="G98" s="13">
        <v>2.2000000000000002</v>
      </c>
      <c r="H98" s="13">
        <v>0</v>
      </c>
      <c r="I98" s="13"/>
      <c r="J98" s="13"/>
      <c r="K98" s="13">
        <f>IF($C98="Low", SUM($E98:F98), 0)</f>
        <v>0</v>
      </c>
      <c r="L98" s="13">
        <f t="shared" ref="L98:L144" si="14">IF($C98="Neutral", SUM($E98:$F98), 0)</f>
        <v>1.7</v>
      </c>
      <c r="M98" s="19">
        <f>IF($C98="High", SUM($E98:F98), 0)</f>
        <v>0</v>
      </c>
      <c r="N98" s="13">
        <f>IF($C98="Low", SUM($G98:H98), 0)</f>
        <v>0</v>
      </c>
      <c r="O98" s="13">
        <f>IF($C98="Neutral", SUM($G98:H98), 0)</f>
        <v>2.2000000000000002</v>
      </c>
      <c r="P98" s="19">
        <f>IF($C98="High", SUM($G98:H98), 0)</f>
        <v>0</v>
      </c>
    </row>
    <row r="99" spans="1:16" x14ac:dyDescent="0.2">
      <c r="A99" s="18" t="s">
        <v>82</v>
      </c>
      <c r="B99" s="18" t="s">
        <v>85</v>
      </c>
      <c r="C99" s="18" t="s">
        <v>1</v>
      </c>
      <c r="D99" s="18" t="s">
        <v>13</v>
      </c>
      <c r="E99" s="22">
        <v>0.6</v>
      </c>
      <c r="F99" s="21">
        <v>0</v>
      </c>
      <c r="G99" s="13">
        <v>1.1000000000000001</v>
      </c>
      <c r="H99" s="13">
        <v>0</v>
      </c>
      <c r="I99" s="13"/>
      <c r="J99" s="13"/>
      <c r="K99" s="13">
        <f>IF($C99="Low", SUM($E99:F99), 0)</f>
        <v>0</v>
      </c>
      <c r="L99" s="13">
        <f t="shared" si="14"/>
        <v>0.6</v>
      </c>
      <c r="M99" s="19">
        <f>IF($C99="High", SUM($E99:F99), 0)</f>
        <v>0</v>
      </c>
      <c r="N99" s="13">
        <f>IF($C99="Low", SUM($G99:H99), 0)</f>
        <v>0</v>
      </c>
      <c r="O99" s="13">
        <f>IF($C99="Neutral", SUM($G99:H99), 0)</f>
        <v>1.1000000000000001</v>
      </c>
      <c r="P99" s="19">
        <f>IF($C99="High", SUM($G99:H99), 0)</f>
        <v>0</v>
      </c>
    </row>
    <row r="100" spans="1:16" x14ac:dyDescent="0.2">
      <c r="A100" s="18" t="s">
        <v>82</v>
      </c>
      <c r="B100" s="18" t="s">
        <v>86</v>
      </c>
      <c r="C100" s="18" t="s">
        <v>1</v>
      </c>
      <c r="D100" s="18" t="s">
        <v>13</v>
      </c>
      <c r="E100" s="22">
        <v>1</v>
      </c>
      <c r="F100" s="21">
        <v>0</v>
      </c>
      <c r="G100" s="13">
        <v>2.1</v>
      </c>
      <c r="H100" s="13">
        <v>0</v>
      </c>
      <c r="I100" s="13"/>
      <c r="J100" s="13"/>
      <c r="K100" s="13">
        <f>IF($C100="Low", SUM($E100:F100), 0)</f>
        <v>0</v>
      </c>
      <c r="L100" s="13">
        <f t="shared" si="14"/>
        <v>1</v>
      </c>
      <c r="M100" s="19">
        <f>IF($C100="High", SUM($E100:F100), 0)</f>
        <v>0</v>
      </c>
      <c r="N100" s="13">
        <f>IF($C100="Low", SUM($G100:H100), 0)</f>
        <v>0</v>
      </c>
      <c r="O100" s="13">
        <f>IF($C100="Neutral", SUM($G100:H100), 0)</f>
        <v>2.1</v>
      </c>
      <c r="P100" s="19">
        <f>IF($C100="High", SUM($G100:H100), 0)</f>
        <v>0</v>
      </c>
    </row>
    <row r="101" spans="1:16" x14ac:dyDescent="0.2">
      <c r="A101" s="18" t="s">
        <v>82</v>
      </c>
      <c r="B101" s="18" t="s">
        <v>87</v>
      </c>
      <c r="C101" s="18" t="s">
        <v>0</v>
      </c>
      <c r="D101" s="18" t="s">
        <v>12</v>
      </c>
      <c r="E101" s="22">
        <v>20.149999999999999</v>
      </c>
      <c r="F101" s="21">
        <v>0</v>
      </c>
      <c r="G101" s="13">
        <v>25.8</v>
      </c>
      <c r="H101" s="13">
        <v>0</v>
      </c>
      <c r="I101" s="13"/>
      <c r="J101" s="13"/>
      <c r="K101" s="35">
        <v>20.149999999999999</v>
      </c>
      <c r="L101" s="13">
        <v>0</v>
      </c>
      <c r="M101" s="19">
        <f>IF($C101="High", SUM($E101:F101), 0)</f>
        <v>0</v>
      </c>
      <c r="N101" s="13">
        <f>IF($C101="Low", SUM($G101:H101), 0)</f>
        <v>25.8</v>
      </c>
      <c r="O101" s="13">
        <f>IF($C101="Neutral", SUM($G101:H101), 0)</f>
        <v>0</v>
      </c>
      <c r="P101" s="19">
        <f>IF($C101="High", SUM($G101:H101), 0)</f>
        <v>0</v>
      </c>
    </row>
    <row r="102" spans="1:16" x14ac:dyDescent="0.2">
      <c r="A102" s="18" t="s">
        <v>82</v>
      </c>
      <c r="B102" s="18" t="s">
        <v>88</v>
      </c>
      <c r="C102" s="18" t="s">
        <v>0</v>
      </c>
      <c r="D102" s="18" t="s">
        <v>13</v>
      </c>
      <c r="E102" s="22">
        <v>19.600000000000001</v>
      </c>
      <c r="F102" s="21">
        <v>0</v>
      </c>
      <c r="G102" s="13">
        <v>20.399999999999999</v>
      </c>
      <c r="H102" s="13">
        <v>0</v>
      </c>
      <c r="I102" s="13"/>
      <c r="J102" s="13"/>
      <c r="K102" s="35">
        <f>IF($C102="Low", SUM($E102:F102), 0)</f>
        <v>19.600000000000001</v>
      </c>
      <c r="L102" s="13">
        <f t="shared" si="14"/>
        <v>0</v>
      </c>
      <c r="M102" s="19">
        <f>IF($C102="High", SUM($E102:F102), 0)</f>
        <v>0</v>
      </c>
      <c r="N102" s="13">
        <f>IF($C102="Low", SUM($G102:H102), 0)</f>
        <v>20.399999999999999</v>
      </c>
      <c r="O102" s="13">
        <f>IF($C102="Neutral", SUM($G102:H102), 0)</f>
        <v>0</v>
      </c>
      <c r="P102" s="19">
        <f>IF($C102="High", SUM($G102:H102), 0)</f>
        <v>0</v>
      </c>
    </row>
    <row r="103" spans="1:16" x14ac:dyDescent="0.2">
      <c r="A103" s="18" t="s">
        <v>82</v>
      </c>
      <c r="B103" s="18" t="s">
        <v>170</v>
      </c>
      <c r="C103" s="18" t="s">
        <v>1</v>
      </c>
      <c r="D103" s="18" t="s">
        <v>13</v>
      </c>
      <c r="E103" s="22">
        <v>4.0999999999999996</v>
      </c>
      <c r="F103" s="21">
        <v>0</v>
      </c>
      <c r="G103" s="13">
        <v>6.2</v>
      </c>
      <c r="H103" s="13">
        <v>0</v>
      </c>
      <c r="I103" s="13"/>
      <c r="J103" s="13"/>
      <c r="K103" s="13">
        <f>IF($C103="Low", SUM($E103:F103), 0)</f>
        <v>0</v>
      </c>
      <c r="L103" s="13">
        <f t="shared" si="14"/>
        <v>4.0999999999999996</v>
      </c>
      <c r="M103" s="19">
        <f>IF($C103="High", SUM($E103:F103), 0)</f>
        <v>0</v>
      </c>
      <c r="N103" s="13">
        <f>IF($C103="Low", SUM($G103:H103), 0)</f>
        <v>0</v>
      </c>
      <c r="O103" s="13">
        <f>IF($C103="Neutral", SUM($G103:H103), 0)</f>
        <v>6.2</v>
      </c>
      <c r="P103" s="19">
        <f>IF($C103="High", SUM($G103:H103), 0)</f>
        <v>0</v>
      </c>
    </row>
    <row r="104" spans="1:16" x14ac:dyDescent="0.2">
      <c r="A104" s="18" t="s">
        <v>82</v>
      </c>
      <c r="B104" s="18" t="s">
        <v>89</v>
      </c>
      <c r="C104" s="18" t="s">
        <v>1</v>
      </c>
      <c r="D104" s="18" t="s">
        <v>13</v>
      </c>
      <c r="E104" s="22">
        <v>1.8</v>
      </c>
      <c r="F104" s="21">
        <v>0</v>
      </c>
      <c r="G104" s="13">
        <v>6.8</v>
      </c>
      <c r="H104" s="13">
        <v>0</v>
      </c>
      <c r="I104" s="13"/>
      <c r="J104" s="13"/>
      <c r="K104" s="13">
        <f>IF($C104="Low", SUM($E104:F104), 0)</f>
        <v>0</v>
      </c>
      <c r="L104" s="13">
        <f t="shared" si="14"/>
        <v>1.8</v>
      </c>
      <c r="M104" s="19">
        <f>IF($C104="High", SUM($E104:F104), 0)</f>
        <v>0</v>
      </c>
      <c r="N104" s="13">
        <f>IF($C104="Low", SUM($G104:H104), 0)</f>
        <v>0</v>
      </c>
      <c r="O104" s="13">
        <f>IF($C104="Neutral", SUM($G104:H104), 0)</f>
        <v>6.8</v>
      </c>
      <c r="P104" s="19">
        <f>IF($C104="High", SUM($G104:H104), 0)</f>
        <v>0</v>
      </c>
    </row>
    <row r="105" spans="1:16" x14ac:dyDescent="0.2">
      <c r="A105" s="18" t="s">
        <v>82</v>
      </c>
      <c r="B105" s="18" t="s">
        <v>90</v>
      </c>
      <c r="C105" s="18" t="s">
        <v>0</v>
      </c>
      <c r="D105" s="18" t="s">
        <v>13</v>
      </c>
      <c r="E105" s="22">
        <v>18.649999999999999</v>
      </c>
      <c r="F105" s="21">
        <v>0</v>
      </c>
      <c r="G105" s="13">
        <v>23.2</v>
      </c>
      <c r="H105" s="13">
        <v>0</v>
      </c>
      <c r="I105" s="13"/>
      <c r="J105" s="13"/>
      <c r="K105" s="13">
        <v>18.649999999999999</v>
      </c>
      <c r="L105" s="13">
        <f t="shared" si="14"/>
        <v>0</v>
      </c>
      <c r="M105" s="19">
        <f>IF($C105="High", SUM($E105:F105), 0)</f>
        <v>0</v>
      </c>
      <c r="N105" s="13">
        <f>IF($C105="Low", SUM($G105:H105), 0)</f>
        <v>23.2</v>
      </c>
      <c r="O105" s="13">
        <f>IF($C105="Neutral", SUM($G105:H105), 0)</f>
        <v>0</v>
      </c>
      <c r="P105" s="19">
        <f>IF($C105="High", SUM($G105:H105), 0)</f>
        <v>0</v>
      </c>
    </row>
    <row r="106" spans="1:16" x14ac:dyDescent="0.2">
      <c r="A106" s="18" t="s">
        <v>82</v>
      </c>
      <c r="B106" s="18" t="s">
        <v>91</v>
      </c>
      <c r="C106" s="18" t="s">
        <v>1</v>
      </c>
      <c r="D106" s="18" t="s">
        <v>13</v>
      </c>
      <c r="E106" s="22">
        <v>8</v>
      </c>
      <c r="F106" s="21">
        <v>0</v>
      </c>
      <c r="G106" s="13">
        <v>7.4</v>
      </c>
      <c r="H106" s="13">
        <v>0</v>
      </c>
      <c r="I106" s="13"/>
      <c r="J106" s="13"/>
      <c r="K106" s="13">
        <f>IF($C106="Low", SUM($E106:F106), 0)</f>
        <v>0</v>
      </c>
      <c r="L106" s="13">
        <f t="shared" si="14"/>
        <v>8</v>
      </c>
      <c r="M106" s="19">
        <f>IF($C106="High", SUM($E106:F106), 0)</f>
        <v>0</v>
      </c>
      <c r="N106" s="13">
        <f>IF($C106="Low", SUM($G106:H106), 0)</f>
        <v>0</v>
      </c>
      <c r="O106" s="13">
        <f>IF($C106="Neutral", SUM($G106:H106), 0)</f>
        <v>7.4</v>
      </c>
      <c r="P106" s="19">
        <f>IF($C106="High", SUM($G106:H106), 0)</f>
        <v>0</v>
      </c>
    </row>
    <row r="107" spans="1:16" x14ac:dyDescent="0.2">
      <c r="A107" s="18" t="s">
        <v>82</v>
      </c>
      <c r="B107" s="18" t="s">
        <v>92</v>
      </c>
      <c r="C107" s="18" t="s">
        <v>0</v>
      </c>
      <c r="D107" s="18" t="s">
        <v>13</v>
      </c>
      <c r="E107" s="22">
        <v>14</v>
      </c>
      <c r="F107" s="21">
        <v>10</v>
      </c>
      <c r="G107" s="13">
        <v>25</v>
      </c>
      <c r="H107" s="13">
        <v>25</v>
      </c>
      <c r="I107" s="13"/>
      <c r="J107" s="13"/>
      <c r="K107" s="35">
        <v>20</v>
      </c>
      <c r="L107" s="13">
        <v>4</v>
      </c>
      <c r="M107" s="19">
        <f>IF($C107="High", SUM($E107:F107), 0)</f>
        <v>0</v>
      </c>
      <c r="N107" s="13">
        <f>IF($C107="Low", SUM($G107:H107), 0)</f>
        <v>50</v>
      </c>
      <c r="O107" s="13">
        <f>IF($C107="Neutral", SUM($G107:H107), 0)</f>
        <v>0</v>
      </c>
      <c r="P107" s="19">
        <f>IF($C107="High", SUM($G107:H107), 0)</f>
        <v>0</v>
      </c>
    </row>
    <row r="108" spans="1:16" x14ac:dyDescent="0.2">
      <c r="A108" s="18" t="s">
        <v>82</v>
      </c>
      <c r="B108" s="18" t="s">
        <v>171</v>
      </c>
      <c r="C108" s="18" t="s">
        <v>1</v>
      </c>
      <c r="D108" s="18" t="s">
        <v>13</v>
      </c>
      <c r="E108" s="22">
        <v>170</v>
      </c>
      <c r="F108" s="21">
        <v>0</v>
      </c>
      <c r="G108" s="13">
        <v>170</v>
      </c>
      <c r="H108" s="13">
        <v>0</v>
      </c>
      <c r="I108" s="13"/>
      <c r="J108" s="13"/>
      <c r="K108" s="13">
        <f>IF($C108="Low", SUM($E108:F108), 0)</f>
        <v>0</v>
      </c>
      <c r="L108" s="13">
        <f t="shared" si="14"/>
        <v>170</v>
      </c>
      <c r="M108" s="19">
        <f>IF($C108="High", SUM($E108:F108), 0)</f>
        <v>0</v>
      </c>
      <c r="N108" s="13">
        <f>IF($C108="Low", SUM($G108:H108), 0)</f>
        <v>0</v>
      </c>
      <c r="O108" s="13">
        <f>IF($C108="Neutral", SUM($G108:H108), 0)</f>
        <v>170</v>
      </c>
      <c r="P108" s="19">
        <f>IF($C108="High", SUM($G108:H108), 0)</f>
        <v>0</v>
      </c>
    </row>
    <row r="109" spans="1:16" x14ac:dyDescent="0.2">
      <c r="A109" s="18" t="s">
        <v>82</v>
      </c>
      <c r="B109" s="18" t="s">
        <v>172</v>
      </c>
      <c r="C109" s="18" t="s">
        <v>1</v>
      </c>
      <c r="D109" s="18" t="s">
        <v>13</v>
      </c>
      <c r="E109" s="22">
        <v>5</v>
      </c>
      <c r="F109" s="21">
        <v>0</v>
      </c>
      <c r="G109" s="13">
        <v>5</v>
      </c>
      <c r="H109" s="13">
        <v>0</v>
      </c>
      <c r="I109" s="13"/>
      <c r="J109" s="13"/>
      <c r="K109" s="13">
        <f>IF($C109="Low", SUM($E109:F109), 0)</f>
        <v>0</v>
      </c>
      <c r="L109" s="13">
        <f t="shared" si="14"/>
        <v>5</v>
      </c>
      <c r="M109" s="19">
        <f>IF($C109="High", SUM($E109:F109), 0)</f>
        <v>0</v>
      </c>
      <c r="N109" s="13">
        <f>IF($C109="Low", SUM($G109:H109), 0)</f>
        <v>0</v>
      </c>
      <c r="O109" s="13">
        <f>IF($C109="Neutral", SUM($G109:H109), 0)</f>
        <v>5</v>
      </c>
      <c r="P109" s="19">
        <f>IF($C109="High", SUM($G109:H109), 0)</f>
        <v>0</v>
      </c>
    </row>
    <row r="110" spans="1:16" x14ac:dyDescent="0.2">
      <c r="A110" s="18" t="s">
        <v>82</v>
      </c>
      <c r="B110" s="18" t="s">
        <v>93</v>
      </c>
      <c r="C110" s="18" t="s">
        <v>0</v>
      </c>
      <c r="D110" s="18" t="s">
        <v>12</v>
      </c>
      <c r="E110" s="22">
        <v>48.5</v>
      </c>
      <c r="F110" s="21">
        <v>1</v>
      </c>
      <c r="G110" s="13">
        <v>54</v>
      </c>
      <c r="H110" s="13">
        <v>0</v>
      </c>
      <c r="I110" s="13"/>
      <c r="J110" s="13"/>
      <c r="K110" s="13">
        <f>IF($C110="Low", SUM($E110:F110), 0)</f>
        <v>49.5</v>
      </c>
      <c r="L110" s="13">
        <f t="shared" si="14"/>
        <v>0</v>
      </c>
      <c r="M110" s="19">
        <f>IF($C110="High", SUM($E110:F110), 0)</f>
        <v>0</v>
      </c>
      <c r="N110" s="13">
        <f>IF($C110="Low", SUM($G110:H110), 0)</f>
        <v>54</v>
      </c>
      <c r="O110" s="13">
        <f>IF($C110="Neutral", SUM($G110:H110), 0)</f>
        <v>0</v>
      </c>
      <c r="P110" s="19">
        <f>IF($C110="High", SUM($G110:H110), 0)</f>
        <v>0</v>
      </c>
    </row>
    <row r="111" spans="1:16" x14ac:dyDescent="0.2">
      <c r="A111" s="18" t="s">
        <v>82</v>
      </c>
      <c r="B111" s="18" t="s">
        <v>168</v>
      </c>
      <c r="C111" s="18" t="s">
        <v>0</v>
      </c>
      <c r="D111" s="18" t="s">
        <v>13</v>
      </c>
      <c r="E111" s="22">
        <v>1.7270000000000001</v>
      </c>
      <c r="F111" s="21">
        <v>0</v>
      </c>
      <c r="G111" s="13">
        <v>1.7270000000000001</v>
      </c>
      <c r="H111" s="13">
        <v>0</v>
      </c>
      <c r="I111" s="13"/>
      <c r="J111" s="13"/>
      <c r="K111" s="13">
        <v>1.7270000000000001</v>
      </c>
      <c r="L111" s="13">
        <f t="shared" si="14"/>
        <v>0</v>
      </c>
      <c r="M111" s="19">
        <f>IF($C111="High", SUM($E111:F111), 0)</f>
        <v>0</v>
      </c>
      <c r="N111" s="13">
        <f>IF($C111="Low", SUM($G111:H111), 0)</f>
        <v>1.7270000000000001</v>
      </c>
      <c r="O111" s="13">
        <f>IF($C111="Neutral", SUM($G111:H111), 0)</f>
        <v>0</v>
      </c>
      <c r="P111" s="19">
        <f>IF($C111="High", SUM($G111:H111), 0)</f>
        <v>0</v>
      </c>
    </row>
    <row r="112" spans="1:16" x14ac:dyDescent="0.2">
      <c r="A112" s="18" t="s">
        <v>82</v>
      </c>
      <c r="B112" s="18" t="s">
        <v>94</v>
      </c>
      <c r="C112" s="18" t="s">
        <v>0</v>
      </c>
      <c r="D112" s="18" t="s">
        <v>13</v>
      </c>
      <c r="E112" s="22">
        <v>10.5</v>
      </c>
      <c r="F112" s="21">
        <v>0</v>
      </c>
      <c r="G112" s="13">
        <v>11.6</v>
      </c>
      <c r="H112" s="13">
        <v>0</v>
      </c>
      <c r="I112" s="13"/>
      <c r="J112" s="13"/>
      <c r="K112" s="13">
        <f>IF($C112="Low", SUM($E112:F112), 0)</f>
        <v>10.5</v>
      </c>
      <c r="L112" s="13">
        <f t="shared" si="14"/>
        <v>0</v>
      </c>
      <c r="M112" s="19">
        <f>IF($C112="High", SUM($E112:F112), 0)</f>
        <v>0</v>
      </c>
      <c r="N112" s="13">
        <f>IF($C112="Low", SUM($G112:H112), 0)</f>
        <v>11.6</v>
      </c>
      <c r="O112" s="13">
        <f>IF($C112="Neutral", SUM($G112:H112), 0)</f>
        <v>0</v>
      </c>
      <c r="P112" s="19">
        <f>IF($C112="High", SUM($G112:H112), 0)</f>
        <v>0</v>
      </c>
    </row>
    <row r="113" spans="1:16" x14ac:dyDescent="0.2">
      <c r="A113" s="18" t="s">
        <v>82</v>
      </c>
      <c r="B113" s="18" t="s">
        <v>95</v>
      </c>
      <c r="C113" s="18" t="s">
        <v>0</v>
      </c>
      <c r="D113" s="18" t="s">
        <v>13</v>
      </c>
      <c r="E113" s="22">
        <v>53</v>
      </c>
      <c r="F113" s="21">
        <v>0</v>
      </c>
      <c r="G113" s="13">
        <v>68.5</v>
      </c>
      <c r="H113" s="13">
        <v>0</v>
      </c>
      <c r="I113" s="13"/>
      <c r="J113" s="13"/>
      <c r="K113" s="13">
        <f>IF($C113="Low", SUM($E113:F113), 0)</f>
        <v>53</v>
      </c>
      <c r="L113" s="13">
        <f t="shared" si="14"/>
        <v>0</v>
      </c>
      <c r="M113" s="19">
        <f>IF($C113="High", SUM($E113:F113), 0)</f>
        <v>0</v>
      </c>
      <c r="N113" s="13">
        <f>IF($C113="Low", SUM($G113:H113), 0)</f>
        <v>68.5</v>
      </c>
      <c r="O113" s="13">
        <f>IF($C113="Neutral", SUM($G113:H113), 0)</f>
        <v>0</v>
      </c>
      <c r="P113" s="19">
        <f>IF($C113="High", SUM($G113:H113), 0)</f>
        <v>0</v>
      </c>
    </row>
    <row r="114" spans="1:16" x14ac:dyDescent="0.2">
      <c r="A114" s="18" t="s">
        <v>82</v>
      </c>
      <c r="B114" s="18" t="s">
        <v>96</v>
      </c>
      <c r="C114" s="18" t="s">
        <v>0</v>
      </c>
      <c r="D114" s="18" t="s">
        <v>13</v>
      </c>
      <c r="E114" s="22">
        <v>115.4</v>
      </c>
      <c r="F114" s="21">
        <v>0</v>
      </c>
      <c r="G114" s="13">
        <v>124</v>
      </c>
      <c r="H114" s="13">
        <v>0</v>
      </c>
      <c r="I114" s="13"/>
      <c r="J114" s="13"/>
      <c r="K114" s="13">
        <f>IF($C114="Low", SUM($E114:F114), 0)</f>
        <v>115.4</v>
      </c>
      <c r="L114" s="13">
        <f t="shared" si="14"/>
        <v>0</v>
      </c>
      <c r="M114" s="19">
        <f>IF($C114="High", SUM($E114:F114), 0)</f>
        <v>0</v>
      </c>
      <c r="N114" s="13">
        <f>IF($C114="Low", SUM($G114:H114), 0)</f>
        <v>124</v>
      </c>
      <c r="O114" s="13">
        <f>IF($C114="Neutral", SUM($G114:H114), 0)</f>
        <v>0</v>
      </c>
      <c r="P114" s="19">
        <f>IF($C114="High", SUM($G114:H114), 0)</f>
        <v>0</v>
      </c>
    </row>
    <row r="115" spans="1:16" x14ac:dyDescent="0.2">
      <c r="A115" s="18" t="s">
        <v>82</v>
      </c>
      <c r="B115" s="18" t="s">
        <v>97</v>
      </c>
      <c r="C115" s="18" t="s">
        <v>0</v>
      </c>
      <c r="D115" s="18" t="s">
        <v>33</v>
      </c>
      <c r="E115" s="22">
        <v>0</v>
      </c>
      <c r="F115" s="21">
        <v>6</v>
      </c>
      <c r="G115" s="13">
        <v>0</v>
      </c>
      <c r="H115" s="13">
        <v>0</v>
      </c>
      <c r="I115" s="13"/>
      <c r="J115" s="13"/>
      <c r="K115" s="13">
        <f>IF($C115="Low", SUM($E115:F115), 0)</f>
        <v>6</v>
      </c>
      <c r="L115" s="13">
        <f t="shared" si="14"/>
        <v>0</v>
      </c>
      <c r="M115" s="19">
        <f>IF($C115="High", SUM($E115:F115), 0)</f>
        <v>0</v>
      </c>
      <c r="N115" s="13">
        <f>IF($C115="Low", SUM($G115:H115), 0)</f>
        <v>0</v>
      </c>
      <c r="O115" s="13">
        <f>IF($C115="Neutral", SUM($G115:H115), 0)</f>
        <v>0</v>
      </c>
      <c r="P115" s="19">
        <f>IF($C115="High", SUM($G115:H115), 0)</f>
        <v>0</v>
      </c>
    </row>
    <row r="116" spans="1:16" x14ac:dyDescent="0.2">
      <c r="A116" s="18" t="s">
        <v>82</v>
      </c>
      <c r="B116" s="18" t="s">
        <v>98</v>
      </c>
      <c r="C116" s="18" t="s">
        <v>0</v>
      </c>
      <c r="D116" s="18" t="s">
        <v>33</v>
      </c>
      <c r="E116" s="22">
        <v>0</v>
      </c>
      <c r="F116" s="21">
        <v>-3.7</v>
      </c>
      <c r="G116" s="13">
        <v>0</v>
      </c>
      <c r="H116" s="13">
        <v>0</v>
      </c>
      <c r="I116" s="13"/>
      <c r="J116" s="13"/>
      <c r="K116" s="13">
        <f>IF($C116="Low", SUM($E116:F116), 0)</f>
        <v>-3.7</v>
      </c>
      <c r="L116" s="13">
        <f t="shared" si="14"/>
        <v>0</v>
      </c>
      <c r="M116" s="19">
        <f>IF($C116="High", SUM($E116:F116), 0)</f>
        <v>0</v>
      </c>
      <c r="N116" s="13">
        <f>IF($C116="Low", SUM($G116:H116), 0)</f>
        <v>0</v>
      </c>
      <c r="O116" s="13">
        <f>IF($C116="Neutral", SUM($G116:H116), 0)</f>
        <v>0</v>
      </c>
      <c r="P116" s="19">
        <f>IF($C116="High", SUM($G116:H116), 0)</f>
        <v>0</v>
      </c>
    </row>
    <row r="117" spans="1:16" x14ac:dyDescent="0.2">
      <c r="A117" s="18" t="s">
        <v>82</v>
      </c>
      <c r="B117" s="18" t="s">
        <v>99</v>
      </c>
      <c r="C117" s="18" t="s">
        <v>0</v>
      </c>
      <c r="D117" s="18" t="s">
        <v>13</v>
      </c>
      <c r="E117" s="22">
        <v>141.69999999999999</v>
      </c>
      <c r="F117" s="21">
        <v>0</v>
      </c>
      <c r="G117" s="13">
        <v>160.4</v>
      </c>
      <c r="H117" s="13">
        <v>0</v>
      </c>
      <c r="I117" s="13"/>
      <c r="J117" s="13"/>
      <c r="K117" s="13">
        <f>IF($C117="Low", SUM($E117:F117), 0)</f>
        <v>141.69999999999999</v>
      </c>
      <c r="L117" s="13">
        <f t="shared" si="14"/>
        <v>0</v>
      </c>
      <c r="M117" s="19">
        <f>IF($C117="High", SUM($E117:F117), 0)</f>
        <v>0</v>
      </c>
      <c r="N117" s="13">
        <f>IF($C117="Low", SUM($G117:H117), 0)</f>
        <v>160.4</v>
      </c>
      <c r="O117" s="13">
        <f>IF($C117="Neutral", SUM($G117:H117), 0)</f>
        <v>0</v>
      </c>
      <c r="P117" s="19">
        <f>IF($C117="High", SUM($G117:H117), 0)</f>
        <v>0</v>
      </c>
    </row>
    <row r="118" spans="1:16" x14ac:dyDescent="0.2">
      <c r="A118" s="18" t="s">
        <v>82</v>
      </c>
      <c r="B118" s="18" t="s">
        <v>100</v>
      </c>
      <c r="C118" s="18" t="s">
        <v>0</v>
      </c>
      <c r="D118" s="18" t="s">
        <v>33</v>
      </c>
      <c r="E118" s="22">
        <v>0</v>
      </c>
      <c r="F118" s="21">
        <v>41.5</v>
      </c>
      <c r="G118" s="13">
        <v>0</v>
      </c>
      <c r="H118" s="13">
        <v>44.2</v>
      </c>
      <c r="I118" s="13"/>
      <c r="J118" s="13"/>
      <c r="K118" s="13">
        <f>IF($C118="Low", SUM($E118:F118), 0)</f>
        <v>41.5</v>
      </c>
      <c r="L118" s="13">
        <f t="shared" si="14"/>
        <v>0</v>
      </c>
      <c r="M118" s="19">
        <f>IF($C118="High", SUM($E118:F118), 0)</f>
        <v>0</v>
      </c>
      <c r="N118" s="13">
        <f>IF($C118="Low", SUM($G118:H118), 0)</f>
        <v>44.2</v>
      </c>
      <c r="O118" s="13">
        <f>IF($C118="Neutral", SUM($G118:H118), 0)</f>
        <v>0</v>
      </c>
      <c r="P118" s="19">
        <f>IF($C118="High", SUM($G118:H118), 0)</f>
        <v>0</v>
      </c>
    </row>
    <row r="119" spans="1:16" x14ac:dyDescent="0.2">
      <c r="A119" s="18" t="s">
        <v>82</v>
      </c>
      <c r="B119" s="18" t="s">
        <v>101</v>
      </c>
      <c r="C119" s="18" t="s">
        <v>0</v>
      </c>
      <c r="D119" s="18" t="s">
        <v>33</v>
      </c>
      <c r="E119" s="22">
        <v>0</v>
      </c>
      <c r="F119" s="21">
        <v>-4.5</v>
      </c>
      <c r="G119" s="13">
        <v>0</v>
      </c>
      <c r="H119" s="13">
        <v>-8.1999999999999993</v>
      </c>
      <c r="I119" s="13"/>
      <c r="J119" s="13"/>
      <c r="K119" s="13">
        <f>IF($C119="Low", SUM($E119:F119), 0)</f>
        <v>-4.5</v>
      </c>
      <c r="L119" s="13">
        <f t="shared" si="14"/>
        <v>0</v>
      </c>
      <c r="M119" s="19">
        <f>IF($C119="High", SUM($E119:F119), 0)</f>
        <v>0</v>
      </c>
      <c r="N119" s="13">
        <f>IF($C119="Low", SUM($G119:H119), 0)</f>
        <v>-8.1999999999999993</v>
      </c>
      <c r="O119" s="13">
        <f>IF($C119="Neutral", SUM($G119:H119), 0)</f>
        <v>0</v>
      </c>
      <c r="P119" s="19">
        <f>IF($C119="High", SUM($G119:H119), 0)</f>
        <v>0</v>
      </c>
    </row>
    <row r="120" spans="1:16" x14ac:dyDescent="0.2">
      <c r="A120" s="18" t="s">
        <v>82</v>
      </c>
      <c r="B120" s="18" t="s">
        <v>102</v>
      </c>
      <c r="C120" s="18" t="s">
        <v>0</v>
      </c>
      <c r="D120" s="18" t="s">
        <v>13</v>
      </c>
      <c r="E120" s="22">
        <v>247</v>
      </c>
      <c r="F120" s="21">
        <v>0</v>
      </c>
      <c r="G120" s="13">
        <v>155.815</v>
      </c>
      <c r="H120" s="13">
        <v>0</v>
      </c>
      <c r="I120" s="13"/>
      <c r="J120" s="13"/>
      <c r="K120" s="13">
        <f>IF($C120="Low", SUM($E120:F120), 0)</f>
        <v>247</v>
      </c>
      <c r="L120" s="13">
        <f t="shared" si="14"/>
        <v>0</v>
      </c>
      <c r="M120" s="19">
        <f>IF($C120="High", SUM($E120:F120), 0)</f>
        <v>0</v>
      </c>
      <c r="N120" s="13">
        <f>IF($C120="Low", SUM($G120:H120), 0)</f>
        <v>155.815</v>
      </c>
      <c r="O120" s="13">
        <f>IF($C120="Neutral", SUM($G120:H120), 0)</f>
        <v>0</v>
      </c>
      <c r="P120" s="19">
        <f>IF($C120="High", SUM($G120:H120), 0)</f>
        <v>0</v>
      </c>
    </row>
    <row r="121" spans="1:16" x14ac:dyDescent="0.2">
      <c r="A121" s="18" t="s">
        <v>82</v>
      </c>
      <c r="B121" s="18" t="s">
        <v>103</v>
      </c>
      <c r="C121" s="18" t="s">
        <v>0</v>
      </c>
      <c r="D121" s="18" t="s">
        <v>13</v>
      </c>
      <c r="E121" s="22">
        <v>312</v>
      </c>
      <c r="F121" s="21">
        <v>0</v>
      </c>
      <c r="G121" s="13">
        <v>362</v>
      </c>
      <c r="H121" s="13">
        <v>0</v>
      </c>
      <c r="I121" s="13"/>
      <c r="J121" s="13"/>
      <c r="K121" s="13">
        <f>IF($C121="Low", SUM($E121:F121), 0)</f>
        <v>312</v>
      </c>
      <c r="L121" s="13">
        <f t="shared" si="14"/>
        <v>0</v>
      </c>
      <c r="M121" s="19">
        <f>IF($C121="High", SUM($E121:F121), 0)</f>
        <v>0</v>
      </c>
      <c r="N121" s="13">
        <f>IF($C121="Low", SUM($G121:H121), 0)</f>
        <v>362</v>
      </c>
      <c r="O121" s="13">
        <f>IF($C121="Neutral", SUM($G121:H121), 0)</f>
        <v>0</v>
      </c>
      <c r="P121" s="19">
        <f>IF($C121="High", SUM($G121:H121), 0)</f>
        <v>0</v>
      </c>
    </row>
    <row r="122" spans="1:16" x14ac:dyDescent="0.2">
      <c r="A122" s="18" t="s">
        <v>82</v>
      </c>
      <c r="B122" s="18" t="s">
        <v>104</v>
      </c>
      <c r="C122" s="18" t="s">
        <v>0</v>
      </c>
      <c r="D122" s="18" t="s">
        <v>13</v>
      </c>
      <c r="E122" s="22">
        <v>427</v>
      </c>
      <c r="F122" s="21">
        <v>0</v>
      </c>
      <c r="G122" s="13">
        <v>442</v>
      </c>
      <c r="H122" s="13">
        <v>0</v>
      </c>
      <c r="I122" s="13"/>
      <c r="J122" s="13"/>
      <c r="K122" s="13">
        <f>IF($C122="Low", SUM($E122:F122), 0)</f>
        <v>427</v>
      </c>
      <c r="L122" s="13">
        <f t="shared" si="14"/>
        <v>0</v>
      </c>
      <c r="M122" s="19">
        <f>IF($C122="High", SUM($E122:F122), 0)</f>
        <v>0</v>
      </c>
      <c r="N122" s="13">
        <f>IF($C122="Low", SUM($G122:H122), 0)</f>
        <v>442</v>
      </c>
      <c r="O122" s="13">
        <f>IF($C122="Neutral", SUM($G122:H122), 0)</f>
        <v>0</v>
      </c>
      <c r="P122" s="19">
        <f>IF($C122="High", SUM($G122:H122), 0)</f>
        <v>0</v>
      </c>
    </row>
    <row r="123" spans="1:16" x14ac:dyDescent="0.2">
      <c r="A123" s="18" t="s">
        <v>82</v>
      </c>
      <c r="B123" s="18" t="s">
        <v>105</v>
      </c>
      <c r="C123" s="18" t="s">
        <v>1</v>
      </c>
      <c r="D123" s="18" t="s">
        <v>13</v>
      </c>
      <c r="E123" s="22">
        <v>2</v>
      </c>
      <c r="F123" s="21">
        <v>0</v>
      </c>
      <c r="G123" s="13">
        <v>2</v>
      </c>
      <c r="H123" s="13">
        <v>0</v>
      </c>
      <c r="I123" s="13"/>
      <c r="J123" s="13"/>
      <c r="K123" s="13">
        <f>IF($C123="Low", SUM($E123:F123), 0)</f>
        <v>0</v>
      </c>
      <c r="L123" s="13">
        <f t="shared" si="14"/>
        <v>2</v>
      </c>
      <c r="M123" s="19">
        <f>IF($C123="High", SUM($E123:F123), 0)</f>
        <v>0</v>
      </c>
      <c r="N123" s="13">
        <f>IF($C123="Low", SUM($G123:H123), 0)</f>
        <v>0</v>
      </c>
      <c r="O123" s="13">
        <f>IF($C123="Neutral", SUM($G123:H123), 0)</f>
        <v>2</v>
      </c>
      <c r="P123" s="19">
        <f>IF($C123="High", SUM($G123:H123), 0)</f>
        <v>0</v>
      </c>
    </row>
    <row r="124" spans="1:16" x14ac:dyDescent="0.2">
      <c r="A124" s="18" t="s">
        <v>82</v>
      </c>
      <c r="B124" s="18" t="s">
        <v>106</v>
      </c>
      <c r="C124" s="18" t="s">
        <v>0</v>
      </c>
      <c r="D124" s="18" t="s">
        <v>13</v>
      </c>
      <c r="E124" s="22">
        <v>0</v>
      </c>
      <c r="F124" s="21">
        <v>0</v>
      </c>
      <c r="G124" s="13">
        <v>5</v>
      </c>
      <c r="H124" s="13">
        <v>0</v>
      </c>
      <c r="I124" s="13"/>
      <c r="J124" s="13"/>
      <c r="K124" s="13">
        <f>IF($C124="Low", SUM($E124:F124), 0)</f>
        <v>0</v>
      </c>
      <c r="L124" s="13">
        <f t="shared" si="14"/>
        <v>0</v>
      </c>
      <c r="M124" s="19">
        <f>IF($C124="High", SUM($E124:F124), 0)</f>
        <v>0</v>
      </c>
      <c r="N124" s="13">
        <f>IF($C124="Low", SUM($G124:H124), 0)</f>
        <v>5</v>
      </c>
      <c r="O124" s="13">
        <f>IF($C124="Neutral", SUM($G124:H124), 0)</f>
        <v>0</v>
      </c>
      <c r="P124" s="19">
        <f>IF($C124="High", SUM($G124:H124), 0)</f>
        <v>0</v>
      </c>
    </row>
    <row r="125" spans="1:16" x14ac:dyDescent="0.2">
      <c r="A125" s="18" t="s">
        <v>82</v>
      </c>
      <c r="B125" s="18" t="s">
        <v>107</v>
      </c>
      <c r="C125" s="18" t="s">
        <v>1</v>
      </c>
      <c r="D125" s="18" t="s">
        <v>13</v>
      </c>
      <c r="E125" s="22">
        <v>5.056</v>
      </c>
      <c r="F125" s="21">
        <v>0</v>
      </c>
      <c r="G125" s="13">
        <v>1.1499999999999999</v>
      </c>
      <c r="H125" s="13">
        <v>0</v>
      </c>
      <c r="I125" s="13"/>
      <c r="J125" s="13"/>
      <c r="K125" s="13">
        <f>IF($C125="Low", SUM($E125:F125), 0)</f>
        <v>0</v>
      </c>
      <c r="L125" s="13">
        <f t="shared" si="14"/>
        <v>5.056</v>
      </c>
      <c r="M125" s="19">
        <f>IF($C125="High", SUM($E125:F125), 0)</f>
        <v>0</v>
      </c>
      <c r="N125" s="13">
        <f>IF($C125="Low", SUM($G125:H125), 0)</f>
        <v>0</v>
      </c>
      <c r="O125" s="13">
        <f>IF($C125="Neutral", SUM($G125:H125), 0)</f>
        <v>1.1499999999999999</v>
      </c>
      <c r="P125" s="19">
        <f>IF($C125="High", SUM($G125:H125), 0)</f>
        <v>0</v>
      </c>
    </row>
    <row r="126" spans="1:16" x14ac:dyDescent="0.2">
      <c r="A126" s="18" t="s">
        <v>82</v>
      </c>
      <c r="B126" s="18" t="s">
        <v>108</v>
      </c>
      <c r="C126" s="18" t="s">
        <v>1</v>
      </c>
      <c r="D126" s="18" t="s">
        <v>13</v>
      </c>
      <c r="E126" s="22">
        <v>15</v>
      </c>
      <c r="F126" s="21">
        <v>0</v>
      </c>
      <c r="G126" s="13">
        <v>19</v>
      </c>
      <c r="H126" s="13">
        <v>0</v>
      </c>
      <c r="I126" s="13"/>
      <c r="J126" s="13"/>
      <c r="K126" s="13">
        <f>IF($C126="Low", SUM($E126:F126), 0)</f>
        <v>0</v>
      </c>
      <c r="L126" s="13">
        <f t="shared" si="14"/>
        <v>15</v>
      </c>
      <c r="M126" s="19">
        <f>IF($C126="High", SUM($E126:F126), 0)</f>
        <v>0</v>
      </c>
      <c r="N126" s="13">
        <f>IF($C126="Low", SUM($G126:H126), 0)</f>
        <v>0</v>
      </c>
      <c r="O126" s="13">
        <f>IF($C126="Neutral", SUM($G126:H126), 0)</f>
        <v>19</v>
      </c>
      <c r="P126" s="19">
        <f>IF($C126="High", SUM($G126:H126), 0)</f>
        <v>0</v>
      </c>
    </row>
    <row r="127" spans="1:16" x14ac:dyDescent="0.2">
      <c r="A127" s="18" t="s">
        <v>82</v>
      </c>
      <c r="B127" s="18" t="s">
        <v>109</v>
      </c>
      <c r="C127" s="18" t="s">
        <v>0</v>
      </c>
      <c r="D127" s="18" t="s">
        <v>13</v>
      </c>
      <c r="E127" s="22">
        <v>12.2</v>
      </c>
      <c r="F127" s="21">
        <v>0</v>
      </c>
      <c r="G127" s="13">
        <v>12.2</v>
      </c>
      <c r="H127" s="13">
        <v>0</v>
      </c>
      <c r="I127" s="13"/>
      <c r="J127" s="13"/>
      <c r="K127" s="13">
        <f>IF($C127="Low", SUM($E127:F127), 0)</f>
        <v>12.2</v>
      </c>
      <c r="L127" s="13">
        <f t="shared" si="14"/>
        <v>0</v>
      </c>
      <c r="M127" s="19">
        <f>IF($C127="High", SUM($E127:F127), 0)</f>
        <v>0</v>
      </c>
      <c r="N127" s="13">
        <f>IF($C127="Low", SUM($G127:H127), 0)</f>
        <v>12.2</v>
      </c>
      <c r="O127" s="13">
        <f>IF($C127="Neutral", SUM($G127:H127), 0)</f>
        <v>0</v>
      </c>
      <c r="P127" s="19">
        <f>IF($C127="High", SUM($G127:H127), 0)</f>
        <v>0</v>
      </c>
    </row>
    <row r="128" spans="1:16" x14ac:dyDescent="0.2">
      <c r="A128" s="18" t="s">
        <v>82</v>
      </c>
      <c r="B128" s="18" t="s">
        <v>110</v>
      </c>
      <c r="C128" s="18" t="s">
        <v>0</v>
      </c>
      <c r="D128" s="18" t="s">
        <v>13</v>
      </c>
      <c r="E128" s="22">
        <v>113.75</v>
      </c>
      <c r="F128" s="21">
        <v>0</v>
      </c>
      <c r="G128" s="13">
        <v>152.9</v>
      </c>
      <c r="H128" s="13">
        <v>0</v>
      </c>
      <c r="I128" s="13"/>
      <c r="J128" s="13"/>
      <c r="K128" s="13">
        <v>113.75</v>
      </c>
      <c r="L128" s="13">
        <f t="shared" si="14"/>
        <v>0</v>
      </c>
      <c r="M128" s="19">
        <f>IF($C128="High", SUM($E128:F128), 0)</f>
        <v>0</v>
      </c>
      <c r="N128" s="13">
        <f>IF($C128="Low", SUM($G128:H128), 0)</f>
        <v>152.9</v>
      </c>
      <c r="O128" s="13">
        <f>IF($C128="Neutral", SUM($G128:H128), 0)</f>
        <v>0</v>
      </c>
      <c r="P128" s="19">
        <f>IF($C128="High", SUM($G128:H128), 0)</f>
        <v>0</v>
      </c>
    </row>
    <row r="129" spans="1:16" x14ac:dyDescent="0.2">
      <c r="A129" s="18" t="s">
        <v>82</v>
      </c>
      <c r="B129" s="18" t="s">
        <v>111</v>
      </c>
      <c r="C129" s="18" t="s">
        <v>0</v>
      </c>
      <c r="D129" s="18" t="s">
        <v>33</v>
      </c>
      <c r="E129" s="22">
        <v>0</v>
      </c>
      <c r="F129" s="21">
        <v>10.5</v>
      </c>
      <c r="G129" s="13">
        <v>0</v>
      </c>
      <c r="H129" s="13">
        <v>0</v>
      </c>
      <c r="I129" s="13"/>
      <c r="J129" s="13"/>
      <c r="K129" s="13">
        <f>IF($C129="Low", SUM($E129:F129), 0)</f>
        <v>10.5</v>
      </c>
      <c r="L129" s="13">
        <f t="shared" si="14"/>
        <v>0</v>
      </c>
      <c r="M129" s="19">
        <f>IF($C129="High", SUM($E129:F129), 0)</f>
        <v>0</v>
      </c>
      <c r="N129" s="13">
        <f>IF($C129="Low", SUM($G129:H129), 0)</f>
        <v>0</v>
      </c>
      <c r="O129" s="13">
        <f>IF($C129="Neutral", SUM($G129:H129), 0)</f>
        <v>0</v>
      </c>
      <c r="P129" s="19">
        <f>IF($C129="High", SUM($G129:H129), 0)</f>
        <v>0</v>
      </c>
    </row>
    <row r="130" spans="1:16" x14ac:dyDescent="0.2">
      <c r="A130" s="18" t="s">
        <v>82</v>
      </c>
      <c r="B130" s="18" t="s">
        <v>112</v>
      </c>
      <c r="C130" s="18" t="s">
        <v>0</v>
      </c>
      <c r="D130" s="18" t="s">
        <v>33</v>
      </c>
      <c r="E130" s="22">
        <v>0</v>
      </c>
      <c r="F130" s="21">
        <v>-0.5</v>
      </c>
      <c r="G130" s="13">
        <v>0</v>
      </c>
      <c r="H130" s="13">
        <v>0</v>
      </c>
      <c r="I130" s="13"/>
      <c r="J130" s="13"/>
      <c r="K130" s="13">
        <f>IF($C130="Low", SUM($E130:F130), 0)</f>
        <v>-0.5</v>
      </c>
      <c r="L130" s="13">
        <f t="shared" si="14"/>
        <v>0</v>
      </c>
      <c r="M130" s="19">
        <f>IF($C130="High", SUM($E130:F130), 0)</f>
        <v>0</v>
      </c>
      <c r="N130" s="13">
        <f>IF($C130="Low", SUM($G130:H130), 0)</f>
        <v>0</v>
      </c>
      <c r="O130" s="13">
        <f>IF($C130="Neutral", SUM($G130:H130), 0)</f>
        <v>0</v>
      </c>
      <c r="P130" s="19">
        <f>IF($C130="High", SUM($G130:H130), 0)</f>
        <v>0</v>
      </c>
    </row>
    <row r="131" spans="1:16" x14ac:dyDescent="0.2">
      <c r="A131" s="18" t="s">
        <v>82</v>
      </c>
      <c r="B131" s="18" t="s">
        <v>113</v>
      </c>
      <c r="C131" s="18" t="s">
        <v>0</v>
      </c>
      <c r="D131" s="18" t="s">
        <v>13</v>
      </c>
      <c r="E131" s="22">
        <v>129.85</v>
      </c>
      <c r="F131" s="21">
        <v>0</v>
      </c>
      <c r="G131" s="13">
        <v>99.4</v>
      </c>
      <c r="H131" s="13">
        <v>0</v>
      </c>
      <c r="I131" s="13"/>
      <c r="J131" s="13"/>
      <c r="K131" s="13">
        <v>129.85</v>
      </c>
      <c r="L131" s="13">
        <f t="shared" si="14"/>
        <v>0</v>
      </c>
      <c r="M131" s="19">
        <f>IF($C131="High", SUM($E131:F131), 0)</f>
        <v>0</v>
      </c>
      <c r="N131" s="13">
        <f>IF($C131="Low", SUM($G131:H131), 0)</f>
        <v>99.4</v>
      </c>
      <c r="O131" s="13">
        <f>IF($C131="Neutral", SUM($G131:H131), 0)</f>
        <v>0</v>
      </c>
      <c r="P131" s="19">
        <f>IF($C131="High", SUM($G131:H131), 0)</f>
        <v>0</v>
      </c>
    </row>
    <row r="132" spans="1:16" x14ac:dyDescent="0.2">
      <c r="A132" s="18" t="s">
        <v>82</v>
      </c>
      <c r="B132" s="18" t="s">
        <v>114</v>
      </c>
      <c r="C132" s="18" t="s">
        <v>0</v>
      </c>
      <c r="D132" s="18" t="s">
        <v>13</v>
      </c>
      <c r="E132" s="22">
        <v>16.5</v>
      </c>
      <c r="F132" s="21">
        <v>0</v>
      </c>
      <c r="G132" s="13">
        <v>12.882</v>
      </c>
      <c r="H132" s="13">
        <v>0</v>
      </c>
      <c r="I132" s="13"/>
      <c r="J132" s="13"/>
      <c r="K132" s="13">
        <f>IF($C132="Low", SUM($E132:F132), 0)</f>
        <v>16.5</v>
      </c>
      <c r="L132" s="13">
        <f t="shared" si="14"/>
        <v>0</v>
      </c>
      <c r="M132" s="19">
        <f>IF($C132="High", SUM($E132:F132), 0)</f>
        <v>0</v>
      </c>
      <c r="N132" s="13">
        <f>IF($C132="Low", SUM($G132:H132), 0)</f>
        <v>12.882</v>
      </c>
      <c r="O132" s="13">
        <f>IF($C132="Neutral", SUM($G132:H132), 0)</f>
        <v>0</v>
      </c>
      <c r="P132" s="19">
        <f>IF($C132="High", SUM($G132:H132), 0)</f>
        <v>0</v>
      </c>
    </row>
    <row r="133" spans="1:16" x14ac:dyDescent="0.2">
      <c r="A133" s="18" t="s">
        <v>82</v>
      </c>
      <c r="B133" s="18" t="s">
        <v>115</v>
      </c>
      <c r="C133" s="18" t="s">
        <v>2</v>
      </c>
      <c r="D133" s="18" t="s">
        <v>13</v>
      </c>
      <c r="E133" s="22">
        <v>136.9</v>
      </c>
      <c r="F133" s="21">
        <v>0</v>
      </c>
      <c r="G133" s="13">
        <v>121.89100000000001</v>
      </c>
      <c r="H133" s="13">
        <v>0</v>
      </c>
      <c r="I133" s="13"/>
      <c r="J133" s="13"/>
      <c r="K133" s="13">
        <f>IF($C133="Low", SUM($E133:F133), 0)</f>
        <v>0</v>
      </c>
      <c r="L133" s="13">
        <f t="shared" si="14"/>
        <v>0</v>
      </c>
      <c r="M133" s="19">
        <f>IF($C133="High", SUM($E133:F133), 0)</f>
        <v>136.9</v>
      </c>
      <c r="N133" s="13">
        <f>IF($C133="Low", SUM($G133:H133), 0)</f>
        <v>0</v>
      </c>
      <c r="O133" s="13">
        <f>IF($C133="Neutral", SUM($G133:H133), 0)</f>
        <v>0</v>
      </c>
      <c r="P133" s="19">
        <f>IF($C133="High", SUM($G133:H133), 0)</f>
        <v>121.89100000000001</v>
      </c>
    </row>
    <row r="134" spans="1:16" x14ac:dyDescent="0.2">
      <c r="A134" s="18" t="s">
        <v>82</v>
      </c>
      <c r="B134" s="18" t="s">
        <v>116</v>
      </c>
      <c r="C134" s="18" t="s">
        <v>2</v>
      </c>
      <c r="D134" s="18" t="s">
        <v>13</v>
      </c>
      <c r="E134" s="22">
        <v>0.8</v>
      </c>
      <c r="F134" s="21">
        <v>0</v>
      </c>
      <c r="G134" s="13">
        <v>6.53</v>
      </c>
      <c r="H134" s="13">
        <v>0</v>
      </c>
      <c r="I134" s="13"/>
      <c r="J134" s="13"/>
      <c r="K134" s="13">
        <f>IF($C134="Low", SUM($E134:F134), 0)</f>
        <v>0</v>
      </c>
      <c r="L134" s="13">
        <f t="shared" si="14"/>
        <v>0</v>
      </c>
      <c r="M134" s="19">
        <f>IF($C134="High", SUM($E134:F134), 0)</f>
        <v>0.8</v>
      </c>
      <c r="N134" s="13">
        <f>IF($C134="Low", SUM($G134:H134), 0)</f>
        <v>0</v>
      </c>
      <c r="O134" s="13">
        <f>IF($C134="Neutral", SUM($G134:H134), 0)</f>
        <v>0</v>
      </c>
      <c r="P134" s="19">
        <f>IF($C134="High", SUM($G134:H134), 0)</f>
        <v>6.53</v>
      </c>
    </row>
    <row r="135" spans="1:16" x14ac:dyDescent="0.2">
      <c r="A135" s="18" t="s">
        <v>82</v>
      </c>
      <c r="B135" s="18" t="s">
        <v>117</v>
      </c>
      <c r="C135" s="18" t="s">
        <v>2</v>
      </c>
      <c r="D135" s="18" t="s">
        <v>13</v>
      </c>
      <c r="E135" s="22">
        <v>1.8</v>
      </c>
      <c r="F135" s="21">
        <v>0</v>
      </c>
      <c r="G135" s="13">
        <v>0</v>
      </c>
      <c r="H135" s="13">
        <v>0</v>
      </c>
      <c r="I135" s="13"/>
      <c r="J135" s="13"/>
      <c r="K135" s="13">
        <f>IF($C135="Low", SUM($E135:F135), 0)</f>
        <v>0</v>
      </c>
      <c r="L135" s="13">
        <f t="shared" si="14"/>
        <v>0</v>
      </c>
      <c r="M135" s="19">
        <f>IF($C135="High", SUM($E135:F135), 0)</f>
        <v>1.8</v>
      </c>
      <c r="N135" s="13">
        <f>IF($C135="Low", SUM($G135:H135), 0)</f>
        <v>0</v>
      </c>
      <c r="O135" s="13">
        <f>IF($C135="Neutral", SUM($G135:H135), 0)</f>
        <v>0</v>
      </c>
      <c r="P135" s="19">
        <f>IF($C135="High", SUM($G135:H135), 0)</f>
        <v>0</v>
      </c>
    </row>
    <row r="136" spans="1:16" x14ac:dyDescent="0.2">
      <c r="A136" s="18" t="s">
        <v>82</v>
      </c>
      <c r="B136" s="18" t="s">
        <v>118</v>
      </c>
      <c r="C136" s="18" t="s">
        <v>2</v>
      </c>
      <c r="D136" s="18" t="s">
        <v>13</v>
      </c>
      <c r="E136" s="22">
        <v>116</v>
      </c>
      <c r="F136" s="21">
        <v>0</v>
      </c>
      <c r="G136" s="13">
        <v>80</v>
      </c>
      <c r="H136" s="13">
        <v>0</v>
      </c>
      <c r="I136" s="13"/>
      <c r="J136" s="13"/>
      <c r="K136" s="13">
        <f>IF($C136="Low", SUM($E136:F136), 0)</f>
        <v>0</v>
      </c>
      <c r="L136" s="13">
        <f t="shared" si="14"/>
        <v>0</v>
      </c>
      <c r="M136" s="19">
        <f>IF($C136="High", SUM($E136:F136), 0)</f>
        <v>116</v>
      </c>
      <c r="N136" s="13">
        <f>IF($C136="Low", SUM($G136:H136), 0)</f>
        <v>0</v>
      </c>
      <c r="O136" s="13">
        <f>IF($C136="Neutral", SUM($G136:H136), 0)</f>
        <v>0</v>
      </c>
      <c r="P136" s="19">
        <f>IF($C136="High", SUM($G136:H136), 0)</f>
        <v>80</v>
      </c>
    </row>
    <row r="137" spans="1:16" x14ac:dyDescent="0.2">
      <c r="A137" s="18" t="s">
        <v>82</v>
      </c>
      <c r="B137" s="18" t="s">
        <v>119</v>
      </c>
      <c r="C137" s="18" t="s">
        <v>2</v>
      </c>
      <c r="D137" s="18" t="s">
        <v>13</v>
      </c>
      <c r="E137" s="22">
        <v>36.5</v>
      </c>
      <c r="F137" s="21">
        <v>0</v>
      </c>
      <c r="G137" s="13">
        <v>29.446999999999999</v>
      </c>
      <c r="H137" s="13">
        <v>0</v>
      </c>
      <c r="I137" s="13"/>
      <c r="J137" s="13"/>
      <c r="K137" s="35">
        <v>12.8</v>
      </c>
      <c r="L137" s="13">
        <f t="shared" si="14"/>
        <v>0</v>
      </c>
      <c r="M137" s="36">
        <v>23.7</v>
      </c>
      <c r="N137" s="13">
        <f>IF($C137="Low", SUM($G137:H137), 0)+15.8</f>
        <v>15.8</v>
      </c>
      <c r="O137" s="13">
        <f>IF($C137="Neutral", SUM($G137:H137), 0)</f>
        <v>0</v>
      </c>
      <c r="P137" s="19">
        <f>IF($C137="High", SUM($G137:H137), 0)-15.8</f>
        <v>13.646999999999998</v>
      </c>
    </row>
    <row r="138" spans="1:16" x14ac:dyDescent="0.2">
      <c r="A138" s="18" t="s">
        <v>82</v>
      </c>
      <c r="B138" s="18" t="s">
        <v>120</v>
      </c>
      <c r="C138" s="18" t="s">
        <v>2</v>
      </c>
      <c r="D138" s="18" t="s">
        <v>13</v>
      </c>
      <c r="E138" s="22">
        <v>119</v>
      </c>
      <c r="F138" s="21">
        <v>0</v>
      </c>
      <c r="G138" s="13">
        <v>98.65</v>
      </c>
      <c r="H138" s="13">
        <v>0</v>
      </c>
      <c r="I138" s="13"/>
      <c r="J138" s="49"/>
      <c r="K138" s="13">
        <f>IF($C138="Low", SUM($E138:F138), 0)</f>
        <v>0</v>
      </c>
      <c r="L138" s="13">
        <f t="shared" si="14"/>
        <v>0</v>
      </c>
      <c r="M138" s="19">
        <f>IF($C138="High", SUM($E138:F138), 0)</f>
        <v>119</v>
      </c>
      <c r="N138" s="13">
        <f>IF($C138="Low", SUM($G138:H138), 0)</f>
        <v>0</v>
      </c>
      <c r="O138" s="13">
        <f>IF($C138="Neutral", SUM($G138:H138), 0)</f>
        <v>0</v>
      </c>
      <c r="P138" s="19">
        <f>IF($C138="High", SUM($G138:H138), 0)</f>
        <v>98.65</v>
      </c>
    </row>
    <row r="139" spans="1:16" x14ac:dyDescent="0.2">
      <c r="A139" s="18" t="s">
        <v>82</v>
      </c>
      <c r="B139" s="18" t="s">
        <v>121</v>
      </c>
      <c r="C139" s="18" t="s">
        <v>0</v>
      </c>
      <c r="D139" s="18" t="s">
        <v>13</v>
      </c>
      <c r="E139" s="22">
        <v>18.058</v>
      </c>
      <c r="F139" s="21">
        <v>0</v>
      </c>
      <c r="G139" s="13">
        <v>18.058</v>
      </c>
      <c r="H139" s="13">
        <v>0</v>
      </c>
      <c r="I139" s="13"/>
      <c r="J139" s="13"/>
      <c r="K139" s="13">
        <v>18.058</v>
      </c>
      <c r="L139" s="13">
        <f t="shared" si="14"/>
        <v>0</v>
      </c>
      <c r="M139" s="19">
        <f>IF($C139="High", SUM($E139:F139), 0)</f>
        <v>0</v>
      </c>
      <c r="N139" s="13">
        <f>IF($C139="Low", SUM($G139:H139), 0)</f>
        <v>18.058</v>
      </c>
      <c r="O139" s="13">
        <f>IF($C139="Neutral", SUM($G139:H139), 0)</f>
        <v>0</v>
      </c>
      <c r="P139" s="19">
        <f>IF($C139="High", SUM($G139:H139), 0)</f>
        <v>0</v>
      </c>
    </row>
    <row r="140" spans="1:16" x14ac:dyDescent="0.2">
      <c r="A140" s="18" t="s">
        <v>82</v>
      </c>
      <c r="B140" s="18" t="s">
        <v>122</v>
      </c>
      <c r="C140" s="18" t="s">
        <v>0</v>
      </c>
      <c r="D140" s="18" t="s">
        <v>13</v>
      </c>
      <c r="E140" s="22">
        <v>3.75</v>
      </c>
      <c r="F140" s="21">
        <v>0</v>
      </c>
      <c r="G140" s="13">
        <v>3.75</v>
      </c>
      <c r="H140" s="13">
        <v>0</v>
      </c>
      <c r="I140" s="13"/>
      <c r="J140" s="13"/>
      <c r="K140" s="13">
        <v>3.75</v>
      </c>
      <c r="L140" s="13">
        <f t="shared" si="14"/>
        <v>0</v>
      </c>
      <c r="M140" s="19">
        <f>IF($C140="High", SUM($E140:F140), 0)</f>
        <v>0</v>
      </c>
      <c r="N140" s="13">
        <f>IF($C140="Low", SUM($G140:H140), 0)</f>
        <v>3.75</v>
      </c>
      <c r="O140" s="13">
        <f>IF($C140="Neutral", SUM($G140:H140), 0)</f>
        <v>0</v>
      </c>
      <c r="P140" s="19">
        <f>IF($C140="High", SUM($G140:H140), 0)</f>
        <v>0</v>
      </c>
    </row>
    <row r="141" spans="1:16" x14ac:dyDescent="0.2">
      <c r="A141" s="18" t="s">
        <v>82</v>
      </c>
      <c r="B141" s="18" t="s">
        <v>123</v>
      </c>
      <c r="C141" s="18" t="s">
        <v>0</v>
      </c>
      <c r="D141" s="18" t="s">
        <v>13</v>
      </c>
      <c r="E141" s="22">
        <v>38.491999999999997</v>
      </c>
      <c r="F141" s="21">
        <v>0</v>
      </c>
      <c r="G141" s="13">
        <v>78.900000000000006</v>
      </c>
      <c r="H141" s="13">
        <v>0</v>
      </c>
      <c r="I141" s="13"/>
      <c r="J141" s="13"/>
      <c r="K141" s="13">
        <v>38.491999999999997</v>
      </c>
      <c r="L141" s="13">
        <f t="shared" si="14"/>
        <v>0</v>
      </c>
      <c r="M141" s="19">
        <f>IF($C141="High", SUM($E141:F141), 0)</f>
        <v>0</v>
      </c>
      <c r="N141" s="13">
        <f>IF($C141="Low", SUM($G141:H141), 0)</f>
        <v>78.900000000000006</v>
      </c>
      <c r="O141" s="13">
        <f>IF($C141="Neutral", SUM($G141:H141), 0)</f>
        <v>0</v>
      </c>
      <c r="P141" s="19">
        <f>IF($C141="High", SUM($G141:H141), 0)</f>
        <v>0</v>
      </c>
    </row>
    <row r="142" spans="1:16" x14ac:dyDescent="0.2">
      <c r="A142" s="18" t="s">
        <v>82</v>
      </c>
      <c r="B142" s="18" t="s">
        <v>124</v>
      </c>
      <c r="C142" s="18" t="s">
        <v>0</v>
      </c>
      <c r="D142" s="18" t="s">
        <v>13</v>
      </c>
      <c r="E142" s="22">
        <v>36.9</v>
      </c>
      <c r="F142" s="21">
        <v>0</v>
      </c>
      <c r="G142" s="13">
        <v>117.1</v>
      </c>
      <c r="H142" s="13">
        <v>0</v>
      </c>
      <c r="I142" s="13"/>
      <c r="J142" s="13"/>
      <c r="K142" s="13">
        <f>IF($C142="Low", SUM($E142:F142), 0)</f>
        <v>36.9</v>
      </c>
      <c r="L142" s="13">
        <f t="shared" si="14"/>
        <v>0</v>
      </c>
      <c r="M142" s="19">
        <f>IF($C142="High", SUM($E142:F142), 0)</f>
        <v>0</v>
      </c>
      <c r="N142" s="13">
        <f>IF($C142="Low", SUM($G142:H142), 0)</f>
        <v>117.1</v>
      </c>
      <c r="O142" s="13">
        <f>IF($C142="Neutral", SUM($G142:H142), 0)</f>
        <v>0</v>
      </c>
      <c r="P142" s="19">
        <f>IF($C142="High", SUM($G142:H142), 0)</f>
        <v>0</v>
      </c>
    </row>
    <row r="143" spans="1:16" x14ac:dyDescent="0.2">
      <c r="A143" s="18" t="s">
        <v>82</v>
      </c>
      <c r="B143" s="18" t="s">
        <v>125</v>
      </c>
      <c r="C143" s="18" t="s">
        <v>0</v>
      </c>
      <c r="D143" s="18" t="s">
        <v>13</v>
      </c>
      <c r="E143" s="22">
        <v>-7.883</v>
      </c>
      <c r="F143" s="21">
        <v>0</v>
      </c>
      <c r="G143" s="13">
        <v>-7</v>
      </c>
      <c r="H143" s="13">
        <v>0</v>
      </c>
      <c r="I143" s="13"/>
      <c r="J143" s="13"/>
      <c r="K143" s="13">
        <v>-7.883</v>
      </c>
      <c r="L143" s="13">
        <f t="shared" si="14"/>
        <v>0</v>
      </c>
      <c r="M143" s="19">
        <f>IF($C143="High", SUM($E143:F143), 0)</f>
        <v>0</v>
      </c>
      <c r="N143" s="13">
        <f>IF($C143="Low", SUM($G143:H143), 0)</f>
        <v>-7</v>
      </c>
      <c r="O143" s="13">
        <f>IF($C143="Neutral", SUM($G143:H143), 0)</f>
        <v>0</v>
      </c>
      <c r="P143" s="19">
        <f>IF($C143="High", SUM($G143:H143), 0)</f>
        <v>0</v>
      </c>
    </row>
    <row r="144" spans="1:16" x14ac:dyDescent="0.2">
      <c r="A144" s="18" t="s">
        <v>82</v>
      </c>
      <c r="B144" s="18" t="s">
        <v>126</v>
      </c>
      <c r="C144" s="18" t="s">
        <v>2</v>
      </c>
      <c r="D144" s="18" t="s">
        <v>13</v>
      </c>
      <c r="E144" s="22">
        <v>20.399999999999999</v>
      </c>
      <c r="F144" s="21">
        <v>0</v>
      </c>
      <c r="G144" s="13">
        <v>17.600000000000001</v>
      </c>
      <c r="H144" s="13">
        <v>0</v>
      </c>
      <c r="I144" s="13"/>
      <c r="J144" s="13"/>
      <c r="K144" s="13">
        <f>IF($C144="Low", SUM($E144:F144), 0)</f>
        <v>0</v>
      </c>
      <c r="L144" s="13">
        <f t="shared" si="14"/>
        <v>0</v>
      </c>
      <c r="M144" s="19">
        <f>IF($C144="High", SUM($E144:F144), 0)</f>
        <v>20.399999999999999</v>
      </c>
      <c r="N144" s="13">
        <f>IF($C144="Low", SUM($G144:H144), 0)</f>
        <v>0</v>
      </c>
      <c r="O144" s="13">
        <f>IF($C144="Neutral", SUM($G144:H144), 0)</f>
        <v>0</v>
      </c>
      <c r="P144" s="19">
        <f>IF($C144="High", SUM($G144:H144), 0)</f>
        <v>17.600000000000001</v>
      </c>
    </row>
    <row r="145" spans="1:16" s="11" customFormat="1" x14ac:dyDescent="0.2">
      <c r="A145" s="3" t="s">
        <v>127</v>
      </c>
      <c r="B145" s="8"/>
      <c r="C145" s="8"/>
      <c r="D145" s="8"/>
      <c r="E145" s="37">
        <f>SUM(E96:E144)</f>
        <v>2485.0000000000009</v>
      </c>
      <c r="F145" s="20">
        <f>SUM(F96:F144)</f>
        <v>60.3</v>
      </c>
      <c r="G145" s="37">
        <f>SUM(G96:G144)</f>
        <v>2595.8000000000006</v>
      </c>
      <c r="H145" s="20">
        <f>SUM(H96:H144)</f>
        <v>61</v>
      </c>
      <c r="I145" s="9"/>
      <c r="J145" s="9"/>
      <c r="K145" s="37">
        <f t="shared" ref="K145:O145" si="15">SUM(K96:K144)</f>
        <v>1871.944</v>
      </c>
      <c r="L145" s="37">
        <f t="shared" si="15"/>
        <v>254.756</v>
      </c>
      <c r="M145" s="38">
        <f t="shared" si="15"/>
        <v>418.6</v>
      </c>
      <c r="N145" s="9">
        <f t="shared" si="15"/>
        <v>2061.7320000000004</v>
      </c>
      <c r="O145" s="9">
        <f t="shared" si="15"/>
        <v>256.75</v>
      </c>
      <c r="P145" s="9">
        <f>SUM(P96:P144)</f>
        <v>338.31799999999998</v>
      </c>
    </row>
    <row r="146" spans="1:16" x14ac:dyDescent="0.2"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1:16" x14ac:dyDescent="0.2">
      <c r="A147" t="s">
        <v>128</v>
      </c>
      <c r="C147" t="s">
        <v>1</v>
      </c>
      <c r="D147" t="s">
        <v>13</v>
      </c>
      <c r="E147" s="13">
        <v>1.1000000000000001</v>
      </c>
      <c r="F147" s="14">
        <v>0</v>
      </c>
      <c r="G147" s="13">
        <v>1.1000000000000001</v>
      </c>
      <c r="H147" s="13">
        <v>0</v>
      </c>
      <c r="I147" s="13"/>
      <c r="J147" s="13"/>
      <c r="K147" s="13">
        <f>IF($C147="Low", SUM($E147:F147), 0)</f>
        <v>0</v>
      </c>
      <c r="L147" s="13">
        <f>IF($C147="Neutral", SUM($E147:$F147), 0)</f>
        <v>1.1000000000000001</v>
      </c>
      <c r="M147" s="14">
        <f>IF($C147="High", SUM($E147:F147), 0)</f>
        <v>0</v>
      </c>
      <c r="N147" s="13">
        <f>IF($C147="Low", SUM($G147:H147), 0)</f>
        <v>0</v>
      </c>
      <c r="O147" s="13">
        <f>IF($C147="Neutral", SUM($G147:H147), 0)</f>
        <v>1.1000000000000001</v>
      </c>
      <c r="P147" s="19">
        <f>IF($C147="High", SUM($G147:H147), 0)</f>
        <v>0</v>
      </c>
    </row>
    <row r="148" spans="1:16" s="11" customFormat="1" x14ac:dyDescent="0.2">
      <c r="A148" s="3" t="s">
        <v>129</v>
      </c>
      <c r="B148" s="8"/>
      <c r="C148" s="8"/>
      <c r="D148" s="8"/>
      <c r="E148" s="9">
        <f>SUM(E147)</f>
        <v>1.1000000000000001</v>
      </c>
      <c r="F148" s="15">
        <f>SUM(F147)</f>
        <v>0</v>
      </c>
      <c r="G148" s="15">
        <f t="shared" ref="G148:H148" si="16">SUM(G147)</f>
        <v>1.1000000000000001</v>
      </c>
      <c r="H148" s="15">
        <f t="shared" si="16"/>
        <v>0</v>
      </c>
      <c r="I148" s="9"/>
      <c r="J148" s="9"/>
      <c r="K148" s="9">
        <f>SUM(K147)</f>
        <v>0</v>
      </c>
      <c r="L148" s="9">
        <f>L147</f>
        <v>1.1000000000000001</v>
      </c>
      <c r="M148" s="15">
        <f>SUM(M147)</f>
        <v>0</v>
      </c>
      <c r="N148" s="9">
        <f>SUM(N147)</f>
        <v>0</v>
      </c>
      <c r="O148" s="9">
        <f>SUM(O147)</f>
        <v>1.1000000000000001</v>
      </c>
      <c r="P148" s="20">
        <f>SUM(P147)</f>
        <v>0</v>
      </c>
    </row>
    <row r="149" spans="1:16" x14ac:dyDescent="0.2"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1:16" x14ac:dyDescent="0.2">
      <c r="A150" s="18" t="s">
        <v>130</v>
      </c>
      <c r="B150" s="18" t="s">
        <v>131</v>
      </c>
      <c r="C150" s="18" t="s">
        <v>0</v>
      </c>
      <c r="D150" s="18" t="s">
        <v>12</v>
      </c>
      <c r="E150" s="22">
        <v>5</v>
      </c>
      <c r="F150" s="21">
        <v>0</v>
      </c>
      <c r="G150" s="13">
        <v>5</v>
      </c>
      <c r="H150" s="13">
        <v>0</v>
      </c>
      <c r="I150" s="13"/>
      <c r="J150" s="13"/>
      <c r="K150" s="13">
        <f>IF($C150="Low", SUM($E150:F150), 0)</f>
        <v>5</v>
      </c>
      <c r="L150" s="13">
        <f>IF($C150="Neutral", SUM($E150:$F150), 0)</f>
        <v>0</v>
      </c>
      <c r="M150" s="19">
        <f>IF($C150="High", SUM($E150:F150), 0)</f>
        <v>0</v>
      </c>
      <c r="N150" s="13">
        <f>IF($C150="Low", SUM($G150:H150), 0)</f>
        <v>5</v>
      </c>
      <c r="O150" s="13">
        <f>IF($C150="Neutral", SUM($G150:H150), 0)</f>
        <v>0</v>
      </c>
      <c r="P150" s="19">
        <f>IF($C150="High", SUM($G150:H150), 0)</f>
        <v>0</v>
      </c>
    </row>
    <row r="151" spans="1:16" x14ac:dyDescent="0.2">
      <c r="A151" s="18" t="s">
        <v>130</v>
      </c>
      <c r="B151" s="18" t="s">
        <v>167</v>
      </c>
      <c r="C151" s="18" t="s">
        <v>1</v>
      </c>
      <c r="D151" s="18" t="s">
        <v>13</v>
      </c>
      <c r="E151" s="22">
        <v>10</v>
      </c>
      <c r="F151" s="21">
        <v>0</v>
      </c>
      <c r="G151" s="13">
        <v>10.8</v>
      </c>
      <c r="H151" s="13">
        <v>0</v>
      </c>
      <c r="I151" s="13"/>
      <c r="J151" s="13"/>
      <c r="K151" s="13">
        <f>IF($C151="Low", SUM($E151:F151), 0)</f>
        <v>0</v>
      </c>
      <c r="L151" s="13">
        <f t="shared" ref="L151:L167" si="17">IF($C151="Neutral", SUM($E151:$F151), 0)</f>
        <v>10</v>
      </c>
      <c r="M151" s="19">
        <f>IF($C151="High", SUM($E151:F151), 0)</f>
        <v>0</v>
      </c>
      <c r="N151" s="13">
        <f>IF($C151="Low", SUM($G151:H151), 0)</f>
        <v>0</v>
      </c>
      <c r="O151" s="13">
        <f>IF($C151="Neutral", SUM($G151:H151), 0)</f>
        <v>10.8</v>
      </c>
      <c r="P151" s="19">
        <f>IF($C151="High", SUM($G151:H151), 0)</f>
        <v>0</v>
      </c>
    </row>
    <row r="152" spans="1:16" x14ac:dyDescent="0.2">
      <c r="A152" s="18" t="s">
        <v>130</v>
      </c>
      <c r="B152" s="18" t="s">
        <v>132</v>
      </c>
      <c r="C152" s="18" t="s">
        <v>1</v>
      </c>
      <c r="D152" s="18" t="s">
        <v>13</v>
      </c>
      <c r="E152" s="22">
        <v>16</v>
      </c>
      <c r="F152" s="21">
        <v>0</v>
      </c>
      <c r="G152" s="13">
        <v>3.4</v>
      </c>
      <c r="H152" s="13">
        <v>0</v>
      </c>
      <c r="I152" s="13"/>
      <c r="J152" s="13"/>
      <c r="K152" s="13">
        <f>IF($C152="Low", SUM($E152:F152), 0)</f>
        <v>0</v>
      </c>
      <c r="L152" s="13">
        <f t="shared" si="17"/>
        <v>16</v>
      </c>
      <c r="M152" s="19">
        <f>IF($C152="High", SUM($E152:F152), 0)</f>
        <v>0</v>
      </c>
      <c r="N152" s="13">
        <f>IF($C152="Low", SUM($G152:H152), 0)</f>
        <v>0</v>
      </c>
      <c r="O152" s="13">
        <f>IF($C152="Neutral", SUM($G152:H152), 0)</f>
        <v>3.4</v>
      </c>
      <c r="P152" s="19">
        <f>IF($C152="High", SUM($G152:H152), 0)</f>
        <v>0</v>
      </c>
    </row>
    <row r="153" spans="1:16" x14ac:dyDescent="0.2">
      <c r="A153" s="18" t="s">
        <v>130</v>
      </c>
      <c r="B153" s="18" t="s">
        <v>133</v>
      </c>
      <c r="C153" s="18" t="s">
        <v>1</v>
      </c>
      <c r="D153" s="18" t="s">
        <v>33</v>
      </c>
      <c r="E153" s="22">
        <v>0</v>
      </c>
      <c r="F153" s="21">
        <v>15</v>
      </c>
      <c r="G153" s="13">
        <v>0</v>
      </c>
      <c r="H153" s="13">
        <v>0</v>
      </c>
      <c r="I153" s="13"/>
      <c r="J153" s="13"/>
      <c r="K153" s="13">
        <f>IF($C153="Low", SUM($E153:F153), 0)</f>
        <v>0</v>
      </c>
      <c r="L153" s="13">
        <f t="shared" si="17"/>
        <v>15</v>
      </c>
      <c r="M153" s="19">
        <f>IF($C153="High", SUM($E153:F153), 0)</f>
        <v>0</v>
      </c>
      <c r="N153" s="13">
        <f>IF($C153="Low", SUM($G153:H153), 0)</f>
        <v>0</v>
      </c>
      <c r="O153" s="13">
        <f>IF($C153="Neutral", SUM($G153:H153), 0)</f>
        <v>0</v>
      </c>
      <c r="P153" s="19">
        <f>IF($C153="High", SUM($G153:H153), 0)</f>
        <v>0</v>
      </c>
    </row>
    <row r="154" spans="1:16" x14ac:dyDescent="0.2">
      <c r="A154" s="18" t="s">
        <v>130</v>
      </c>
      <c r="B154" s="18" t="s">
        <v>134</v>
      </c>
      <c r="C154" s="18" t="s">
        <v>1</v>
      </c>
      <c r="D154" s="18" t="s">
        <v>33</v>
      </c>
      <c r="E154" s="22">
        <v>0</v>
      </c>
      <c r="F154" s="21">
        <v>-15</v>
      </c>
      <c r="G154" s="13">
        <v>0</v>
      </c>
      <c r="H154" s="13">
        <v>0</v>
      </c>
      <c r="I154" s="13"/>
      <c r="J154" s="13"/>
      <c r="K154" s="13">
        <f>IF($C154="Low", SUM($E154:F154), 0)</f>
        <v>0</v>
      </c>
      <c r="L154" s="13">
        <f t="shared" si="17"/>
        <v>-15</v>
      </c>
      <c r="M154" s="19">
        <f>IF($C154="High", SUM($E154:F154), 0)</f>
        <v>0</v>
      </c>
      <c r="N154" s="13">
        <f>IF($C154="Low", SUM($G154:H154), 0)</f>
        <v>0</v>
      </c>
      <c r="O154" s="13">
        <f>IF($C154="Neutral", SUM($G154:H154), 0)</f>
        <v>0</v>
      </c>
      <c r="P154" s="19">
        <f>IF($C154="High", SUM($G154:H154), 0)</f>
        <v>0</v>
      </c>
    </row>
    <row r="155" spans="1:16" x14ac:dyDescent="0.2">
      <c r="A155" s="18" t="s">
        <v>130</v>
      </c>
      <c r="B155" s="18" t="s">
        <v>135</v>
      </c>
      <c r="C155" s="18" t="s">
        <v>1</v>
      </c>
      <c r="D155" s="18" t="s">
        <v>13</v>
      </c>
      <c r="E155" s="22">
        <v>9.3000000000000007</v>
      </c>
      <c r="F155" s="21">
        <v>0</v>
      </c>
      <c r="G155" s="13">
        <v>9.3000000000000007</v>
      </c>
      <c r="H155" s="13">
        <v>0</v>
      </c>
      <c r="I155" s="13"/>
      <c r="J155" s="13"/>
      <c r="K155" s="13">
        <f>IF($C155="Low", SUM($E155:F155), 0)</f>
        <v>0</v>
      </c>
      <c r="L155" s="13">
        <f t="shared" si="17"/>
        <v>9.3000000000000007</v>
      </c>
      <c r="M155" s="19">
        <f>IF($C155="High", SUM($E155:F155), 0)</f>
        <v>0</v>
      </c>
      <c r="N155" s="13">
        <f>IF($C155="Low", SUM($G155:H155), 0)</f>
        <v>0</v>
      </c>
      <c r="O155" s="13">
        <f>IF($C155="Neutral", SUM($G155:H155), 0)</f>
        <v>9.3000000000000007</v>
      </c>
      <c r="P155" s="19">
        <f>IF($C155="High", SUM($G155:H155), 0)</f>
        <v>0</v>
      </c>
    </row>
    <row r="156" spans="1:16" x14ac:dyDescent="0.2">
      <c r="A156" s="18" t="s">
        <v>130</v>
      </c>
      <c r="B156" s="18" t="s">
        <v>136</v>
      </c>
      <c r="C156" s="18" t="s">
        <v>1</v>
      </c>
      <c r="D156" s="18" t="s">
        <v>13</v>
      </c>
      <c r="E156" s="22">
        <v>3.8</v>
      </c>
      <c r="F156" s="21">
        <v>0</v>
      </c>
      <c r="G156" s="13">
        <v>0</v>
      </c>
      <c r="H156" s="13">
        <v>0</v>
      </c>
      <c r="I156" s="13"/>
      <c r="J156" s="13"/>
      <c r="K156" s="13">
        <f>IF($C156="Low", SUM($E156:F156), 0)</f>
        <v>0</v>
      </c>
      <c r="L156" s="13">
        <f t="shared" si="17"/>
        <v>3.8</v>
      </c>
      <c r="M156" s="19">
        <f>IF($C156="High", SUM($E156:F156), 0)</f>
        <v>0</v>
      </c>
      <c r="N156" s="13">
        <f>IF($C156="Low", SUM($G156:H156), 0)</f>
        <v>0</v>
      </c>
      <c r="O156" s="13">
        <f>IF($C156="Neutral", SUM($G156:H156), 0)</f>
        <v>0</v>
      </c>
      <c r="P156" s="19">
        <f>IF($C156="High", SUM($G156:H156), 0)</f>
        <v>0</v>
      </c>
    </row>
    <row r="157" spans="1:16" x14ac:dyDescent="0.2">
      <c r="A157" s="18" t="s">
        <v>130</v>
      </c>
      <c r="B157" s="18" t="s">
        <v>137</v>
      </c>
      <c r="C157" s="18" t="s">
        <v>1</v>
      </c>
      <c r="D157" s="18" t="s">
        <v>13</v>
      </c>
      <c r="E157" s="22">
        <v>-0.9</v>
      </c>
      <c r="F157" s="21">
        <v>0</v>
      </c>
      <c r="G157" s="13">
        <v>-0.3</v>
      </c>
      <c r="H157" s="13">
        <v>0</v>
      </c>
      <c r="I157" s="13"/>
      <c r="J157" s="13"/>
      <c r="K157" s="13">
        <f>IF($C157="Low", SUM($E157:F157), 0)</f>
        <v>0</v>
      </c>
      <c r="L157" s="13">
        <f t="shared" si="17"/>
        <v>-0.9</v>
      </c>
      <c r="M157" s="19">
        <f>IF($C157="High", SUM($E157:F157), 0)</f>
        <v>0</v>
      </c>
      <c r="N157" s="13">
        <f>IF($C157="Low", SUM($G157:H157), 0)</f>
        <v>0</v>
      </c>
      <c r="O157" s="13">
        <f>IF($C157="Neutral", SUM($G157:H157), 0)</f>
        <v>-0.3</v>
      </c>
      <c r="P157" s="19">
        <f>IF($C157="High", SUM($G157:H157), 0)</f>
        <v>0</v>
      </c>
    </row>
    <row r="158" spans="1:16" x14ac:dyDescent="0.2">
      <c r="A158" s="18" t="s">
        <v>130</v>
      </c>
      <c r="B158" s="18" t="s">
        <v>138</v>
      </c>
      <c r="C158" s="18" t="s">
        <v>1</v>
      </c>
      <c r="D158" s="18" t="s">
        <v>13</v>
      </c>
      <c r="E158" s="22">
        <v>1.9</v>
      </c>
      <c r="F158" s="21">
        <v>0</v>
      </c>
      <c r="G158" s="13">
        <v>2.4</v>
      </c>
      <c r="H158" s="13">
        <v>0</v>
      </c>
      <c r="I158" s="13"/>
      <c r="J158" s="13"/>
      <c r="K158" s="13">
        <f>IF($C158="Low", SUM($E158:F158), 0)</f>
        <v>0</v>
      </c>
      <c r="L158" s="13">
        <f t="shared" si="17"/>
        <v>1.9</v>
      </c>
      <c r="M158" s="19">
        <f>IF($C158="High", SUM($E158:F158), 0)</f>
        <v>0</v>
      </c>
      <c r="N158" s="13">
        <f>IF($C158="Low", SUM($G158:H158), 0)</f>
        <v>0</v>
      </c>
      <c r="O158" s="13">
        <f>IF($C158="Neutral", SUM($G158:H158), 0)</f>
        <v>2.4</v>
      </c>
      <c r="P158" s="19">
        <f>IF($C158="High", SUM($G158:H158), 0)</f>
        <v>0</v>
      </c>
    </row>
    <row r="159" spans="1:16" x14ac:dyDescent="0.2">
      <c r="A159" s="18" t="s">
        <v>130</v>
      </c>
      <c r="B159" s="18" t="s">
        <v>173</v>
      </c>
      <c r="C159" s="18" t="s">
        <v>1</v>
      </c>
      <c r="D159" s="18" t="s">
        <v>13</v>
      </c>
      <c r="E159" s="22">
        <v>12</v>
      </c>
      <c r="F159" s="21">
        <v>0</v>
      </c>
      <c r="G159" s="13">
        <v>9.5</v>
      </c>
      <c r="H159" s="13">
        <v>0</v>
      </c>
      <c r="I159" s="13"/>
      <c r="J159" s="13"/>
      <c r="K159" s="13">
        <f>IF($C159="Low", SUM($E159:F159), 0)</f>
        <v>0</v>
      </c>
      <c r="L159" s="13">
        <f t="shared" si="17"/>
        <v>12</v>
      </c>
      <c r="M159" s="19">
        <f>IF($C159="High", SUM($E159:F159), 0)</f>
        <v>0</v>
      </c>
      <c r="N159" s="13">
        <f>IF($C159="Low", SUM($G159:H159), 0)</f>
        <v>0</v>
      </c>
      <c r="O159" s="13">
        <f>IF($C159="Neutral", SUM($G159:H159), 0)</f>
        <v>9.5</v>
      </c>
      <c r="P159" s="19">
        <f>IF($C159="High", SUM($G159:H159), 0)</f>
        <v>0</v>
      </c>
    </row>
    <row r="160" spans="1:16" x14ac:dyDescent="0.2">
      <c r="A160" s="18" t="s">
        <v>130</v>
      </c>
      <c r="B160" s="18" t="s">
        <v>139</v>
      </c>
      <c r="C160" s="18" t="s">
        <v>1</v>
      </c>
      <c r="D160" s="18" t="s">
        <v>13</v>
      </c>
      <c r="E160" s="22">
        <v>9.6</v>
      </c>
      <c r="F160" s="21">
        <v>0</v>
      </c>
      <c r="G160" s="13">
        <v>3.2</v>
      </c>
      <c r="H160" s="13">
        <v>0</v>
      </c>
      <c r="I160" s="13"/>
      <c r="J160" s="13"/>
      <c r="K160" s="13">
        <f>IF($C160="Low", SUM($E160:F160), 0)</f>
        <v>0</v>
      </c>
      <c r="L160" s="13">
        <f t="shared" si="17"/>
        <v>9.6</v>
      </c>
      <c r="M160" s="19">
        <f>IF($C160="High", SUM($E160:F160), 0)</f>
        <v>0</v>
      </c>
      <c r="N160" s="13">
        <f>IF($C160="Low", SUM($G160:H160), 0)</f>
        <v>0</v>
      </c>
      <c r="O160" s="13">
        <f>IF($C160="Neutral", SUM($G160:H160), 0)</f>
        <v>3.2</v>
      </c>
      <c r="P160" s="19">
        <f>IF($C160="High", SUM($G160:H160), 0)</f>
        <v>0</v>
      </c>
    </row>
    <row r="161" spans="1:16" x14ac:dyDescent="0.2">
      <c r="A161" s="18" t="s">
        <v>130</v>
      </c>
      <c r="B161" s="18" t="s">
        <v>140</v>
      </c>
      <c r="C161" s="18" t="s">
        <v>1</v>
      </c>
      <c r="D161" s="18" t="s">
        <v>13</v>
      </c>
      <c r="E161" s="22">
        <v>1</v>
      </c>
      <c r="F161" s="21">
        <v>0</v>
      </c>
      <c r="G161" s="13">
        <v>1</v>
      </c>
      <c r="H161" s="13">
        <v>0</v>
      </c>
      <c r="I161" s="13"/>
      <c r="J161" s="13"/>
      <c r="K161" s="13">
        <f>IF($C161="Low", SUM($E161:F161), 0)</f>
        <v>0</v>
      </c>
      <c r="L161" s="13">
        <f t="shared" si="17"/>
        <v>1</v>
      </c>
      <c r="M161" s="19">
        <f>IF($C161="High", SUM($E161:F161), 0)</f>
        <v>0</v>
      </c>
      <c r="N161" s="13">
        <f>IF($C161="Low", SUM($G161:H161), 0)</f>
        <v>0</v>
      </c>
      <c r="O161" s="13">
        <f>IF($C161="Neutral", SUM($G161:H161), 0)</f>
        <v>1</v>
      </c>
      <c r="P161" s="19">
        <f>IF($C161="High", SUM($G161:H161), 0)</f>
        <v>0</v>
      </c>
    </row>
    <row r="162" spans="1:16" x14ac:dyDescent="0.2">
      <c r="A162" s="18" t="s">
        <v>130</v>
      </c>
      <c r="B162" s="18" t="s">
        <v>141</v>
      </c>
      <c r="C162" s="18" t="s">
        <v>1</v>
      </c>
      <c r="D162" s="18" t="s">
        <v>13</v>
      </c>
      <c r="E162" s="22">
        <v>-6.2</v>
      </c>
      <c r="F162" s="21">
        <v>0</v>
      </c>
      <c r="G162" s="13">
        <v>-2.1</v>
      </c>
      <c r="H162" s="13">
        <v>0</v>
      </c>
      <c r="I162" s="13"/>
      <c r="J162" s="13"/>
      <c r="K162" s="13">
        <f>IF($C162="Low", SUM($E162:F162), 0)</f>
        <v>0</v>
      </c>
      <c r="L162" s="13">
        <f t="shared" si="17"/>
        <v>-6.2</v>
      </c>
      <c r="M162" s="19">
        <f>IF($C162="High", SUM($E162:F162), 0)</f>
        <v>0</v>
      </c>
      <c r="N162" s="13">
        <f>IF($C162="Low", SUM($G162:H162), 0)</f>
        <v>0</v>
      </c>
      <c r="O162" s="13">
        <f>IF($C162="Neutral", SUM($G162:H162), 0)</f>
        <v>-2.1</v>
      </c>
      <c r="P162" s="19">
        <f>IF($C162="High", SUM($G162:H162), 0)</f>
        <v>0</v>
      </c>
    </row>
    <row r="163" spans="1:16" x14ac:dyDescent="0.2">
      <c r="A163" s="18" t="s">
        <v>130</v>
      </c>
      <c r="B163" s="18" t="s">
        <v>142</v>
      </c>
      <c r="C163" s="18" t="s">
        <v>1</v>
      </c>
      <c r="D163" s="18" t="s">
        <v>13</v>
      </c>
      <c r="E163" s="22">
        <v>9.1</v>
      </c>
      <c r="F163" s="21">
        <v>0</v>
      </c>
      <c r="G163" s="13">
        <v>8</v>
      </c>
      <c r="H163" s="13">
        <v>0</v>
      </c>
      <c r="I163" s="13"/>
      <c r="J163" s="13"/>
      <c r="K163" s="13">
        <f>IF($C163="Low", SUM($E163:F163), 0)</f>
        <v>0</v>
      </c>
      <c r="L163" s="13">
        <f t="shared" si="17"/>
        <v>9.1</v>
      </c>
      <c r="M163" s="19">
        <f>IF($C163="High", SUM($E163:F163), 0)</f>
        <v>0</v>
      </c>
      <c r="N163" s="13">
        <f>IF($C163="Low", SUM($G163:H163), 0)</f>
        <v>0</v>
      </c>
      <c r="O163" s="13">
        <f>IF($C163="Neutral", SUM($G163:H163), 0)</f>
        <v>8</v>
      </c>
      <c r="P163" s="19">
        <f>IF($C163="High", SUM($G163:H163), 0)</f>
        <v>0</v>
      </c>
    </row>
    <row r="164" spans="1:16" x14ac:dyDescent="0.2">
      <c r="A164" s="18" t="s">
        <v>130</v>
      </c>
      <c r="B164" s="18" t="s">
        <v>194</v>
      </c>
      <c r="C164" s="18" t="s">
        <v>1</v>
      </c>
      <c r="D164" s="18" t="s">
        <v>13</v>
      </c>
      <c r="E164" s="22">
        <v>0</v>
      </c>
      <c r="F164" s="21">
        <v>0</v>
      </c>
      <c r="G164" s="13">
        <v>10</v>
      </c>
      <c r="H164" s="13">
        <v>0</v>
      </c>
      <c r="I164" s="13"/>
      <c r="J164" s="13"/>
      <c r="K164" s="13">
        <f>IF($C164="Low", SUM($E164:F164), 0)</f>
        <v>0</v>
      </c>
      <c r="L164" s="13">
        <f t="shared" si="17"/>
        <v>0</v>
      </c>
      <c r="M164" s="19">
        <f>IF($C164="High", SUM($E164:F164), 0)</f>
        <v>0</v>
      </c>
      <c r="N164" s="13">
        <f>IF($C164="Low", SUM($G164:H164), 0)</f>
        <v>0</v>
      </c>
      <c r="O164" s="13">
        <f>IF($C164="Neutral", SUM($G164:H164), 0)</f>
        <v>10</v>
      </c>
      <c r="P164" s="19">
        <f>IF($C164="High", SUM($G164:H164), 0)</f>
        <v>0</v>
      </c>
    </row>
    <row r="165" spans="1:16" x14ac:dyDescent="0.2">
      <c r="A165" s="18" t="s">
        <v>130</v>
      </c>
      <c r="B165" s="18" t="s">
        <v>143</v>
      </c>
      <c r="C165" s="18" t="s">
        <v>0</v>
      </c>
      <c r="D165" s="18" t="s">
        <v>13</v>
      </c>
      <c r="E165" s="22">
        <v>1</v>
      </c>
      <c r="F165" s="21">
        <v>0</v>
      </c>
      <c r="G165" s="13">
        <v>1</v>
      </c>
      <c r="H165" s="13">
        <v>0</v>
      </c>
      <c r="I165" s="13"/>
      <c r="J165" s="13"/>
      <c r="K165" s="13">
        <f>IF($C165="Low", SUM($E165:F165), 0)</f>
        <v>1</v>
      </c>
      <c r="L165" s="13">
        <f t="shared" si="17"/>
        <v>0</v>
      </c>
      <c r="M165" s="19">
        <f>IF($C165="High", SUM($E165:F165), 0)</f>
        <v>0</v>
      </c>
      <c r="N165" s="13">
        <f>IF($C165="Low", SUM($G165:H165), 0)</f>
        <v>1</v>
      </c>
      <c r="O165" s="13">
        <f>IF($C165="Neutral", SUM($G165:H165), 0)</f>
        <v>0</v>
      </c>
      <c r="P165" s="19">
        <f>IF($C165="High", SUM($G165:H165), 0)</f>
        <v>0</v>
      </c>
    </row>
    <row r="166" spans="1:16" x14ac:dyDescent="0.2">
      <c r="A166" s="18" t="s">
        <v>130</v>
      </c>
      <c r="B166" s="18" t="s">
        <v>144</v>
      </c>
      <c r="C166" s="18" t="s">
        <v>1</v>
      </c>
      <c r="D166" s="18" t="s">
        <v>13</v>
      </c>
      <c r="E166" s="22">
        <v>0.3</v>
      </c>
      <c r="F166" s="21">
        <v>0</v>
      </c>
      <c r="G166" s="13">
        <v>0</v>
      </c>
      <c r="H166" s="13">
        <v>0</v>
      </c>
      <c r="I166" s="13"/>
      <c r="J166" s="13"/>
      <c r="K166" s="13">
        <f>IF($C166="Low", SUM($E166:F166), 0)</f>
        <v>0</v>
      </c>
      <c r="L166" s="13">
        <f t="shared" si="17"/>
        <v>0.3</v>
      </c>
      <c r="M166" s="19">
        <f>IF($C166="High", SUM($E166:F166), 0)</f>
        <v>0</v>
      </c>
      <c r="N166" s="13">
        <f>IF($C166="Low", SUM($G166:H166), 0)</f>
        <v>0</v>
      </c>
      <c r="O166" s="13">
        <f>IF($C166="Neutral", SUM($G166:H166), 0)</f>
        <v>0</v>
      </c>
      <c r="P166" s="19">
        <f>IF($C166="High", SUM($G166:H166), 0)</f>
        <v>0</v>
      </c>
    </row>
    <row r="167" spans="1:16" x14ac:dyDescent="0.2">
      <c r="A167" s="18" t="s">
        <v>130</v>
      </c>
      <c r="B167" s="18" t="s">
        <v>145</v>
      </c>
      <c r="C167" s="18" t="s">
        <v>0</v>
      </c>
      <c r="D167" s="18" t="s">
        <v>13</v>
      </c>
      <c r="E167" s="22">
        <v>4</v>
      </c>
      <c r="F167" s="21">
        <v>0</v>
      </c>
      <c r="G167" s="13">
        <v>4</v>
      </c>
      <c r="H167" s="13">
        <v>0</v>
      </c>
      <c r="I167" s="13"/>
      <c r="J167" s="13"/>
      <c r="K167" s="13">
        <f>IF($C167="Low", SUM($E167:F167), 0)</f>
        <v>4</v>
      </c>
      <c r="L167" s="13">
        <f t="shared" si="17"/>
        <v>0</v>
      </c>
      <c r="M167" s="19">
        <f>IF($C167="High", SUM($E167:F167), 0)</f>
        <v>0</v>
      </c>
      <c r="N167" s="13">
        <f>IF($C167="Low", SUM($G167:H167), 0)</f>
        <v>4</v>
      </c>
      <c r="O167" s="13">
        <f>IF($C167="Neutral", SUM($G167:H167), 0)</f>
        <v>0</v>
      </c>
      <c r="P167" s="19">
        <f>IF($C167="High", SUM($G167:H167), 0)</f>
        <v>0</v>
      </c>
    </row>
    <row r="168" spans="1:16" s="11" customFormat="1" x14ac:dyDescent="0.2">
      <c r="A168" s="3" t="s">
        <v>146</v>
      </c>
      <c r="B168" s="8"/>
      <c r="C168" s="8"/>
      <c r="D168" s="8"/>
      <c r="E168" s="9">
        <f>SUM(E150:E167)</f>
        <v>75.899999999999977</v>
      </c>
      <c r="F168" s="20">
        <f>SUM(F150:F167)</f>
        <v>0</v>
      </c>
      <c r="G168" s="20">
        <f>SUM(G150:G167)</f>
        <v>65.199999999999989</v>
      </c>
      <c r="H168" s="20">
        <f>SUM(H150:H167)</f>
        <v>0</v>
      </c>
      <c r="I168" s="9"/>
      <c r="J168" s="9"/>
      <c r="K168" s="9">
        <f t="shared" ref="K168:P168" si="18">SUM(K150:K167)</f>
        <v>10</v>
      </c>
      <c r="L168" s="9">
        <f t="shared" si="18"/>
        <v>65.899999999999991</v>
      </c>
      <c r="M168" s="20">
        <f t="shared" si="18"/>
        <v>0</v>
      </c>
      <c r="N168" s="9">
        <f t="shared" si="18"/>
        <v>10</v>
      </c>
      <c r="O168" s="9">
        <f t="shared" si="18"/>
        <v>55.199999999999996</v>
      </c>
      <c r="P168" s="20">
        <f t="shared" si="18"/>
        <v>0</v>
      </c>
    </row>
    <row r="169" spans="1:16" x14ac:dyDescent="0.2"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1:16" x14ac:dyDescent="0.2">
      <c r="A170" s="18" t="s">
        <v>147</v>
      </c>
      <c r="B170" s="18" t="s">
        <v>148</v>
      </c>
      <c r="C170" s="18" t="s">
        <v>1</v>
      </c>
      <c r="D170" s="18" t="s">
        <v>13</v>
      </c>
      <c r="E170" s="22">
        <v>8</v>
      </c>
      <c r="F170" s="21">
        <v>0</v>
      </c>
      <c r="G170" s="13">
        <v>27</v>
      </c>
      <c r="H170" s="13">
        <v>0</v>
      </c>
      <c r="I170" s="13"/>
      <c r="J170" s="13"/>
      <c r="K170" s="13">
        <f>IF($C170="Low", SUM($E170:F170), 0)</f>
        <v>0</v>
      </c>
      <c r="L170" s="13">
        <f>IF($C170="Neutral", SUM($E170:$F170), 0)</f>
        <v>8</v>
      </c>
      <c r="M170" s="19">
        <f>IF($C170="High", SUM($E170:F170), 0)</f>
        <v>0</v>
      </c>
      <c r="N170" s="13">
        <f>IF($C170="Low", SUM($G170:H170), 0)</f>
        <v>0</v>
      </c>
      <c r="O170" s="13">
        <f>IF($C170="Neutral", SUM($G170:H170), 0)</f>
        <v>27</v>
      </c>
      <c r="P170" s="19">
        <f>IF($C170="High", SUM($G170:H170), 0)</f>
        <v>0</v>
      </c>
    </row>
    <row r="171" spans="1:16" x14ac:dyDescent="0.2">
      <c r="A171" s="18" t="s">
        <v>147</v>
      </c>
      <c r="B171" s="18" t="s">
        <v>149</v>
      </c>
      <c r="C171" s="18" t="s">
        <v>1</v>
      </c>
      <c r="D171" s="18" t="s">
        <v>33</v>
      </c>
      <c r="E171" s="22">
        <v>0</v>
      </c>
      <c r="F171" s="21">
        <v>4</v>
      </c>
      <c r="G171" s="13">
        <v>0</v>
      </c>
      <c r="H171" s="13">
        <v>0</v>
      </c>
      <c r="I171" s="13"/>
      <c r="J171" s="13"/>
      <c r="K171" s="13">
        <f>IF($C171="Low", SUM($E171:F171), 0)</f>
        <v>0</v>
      </c>
      <c r="L171" s="13">
        <f t="shared" ref="L171:L180" si="19">IF($C171="Neutral", SUM($E171:$F171), 0)</f>
        <v>4</v>
      </c>
      <c r="M171" s="19">
        <f>IF($C171="High", SUM($E171:F171), 0)</f>
        <v>0</v>
      </c>
      <c r="N171" s="13">
        <f>IF($C171="Low", SUM($G171:H171), 0)</f>
        <v>0</v>
      </c>
      <c r="O171" s="13">
        <f>IF($C171="Neutral", SUM($G171:H171), 0)</f>
        <v>0</v>
      </c>
      <c r="P171" s="19">
        <f>IF($C171="High", SUM($G171:H171), 0)</f>
        <v>0</v>
      </c>
    </row>
    <row r="172" spans="1:16" x14ac:dyDescent="0.2">
      <c r="A172" s="18" t="s">
        <v>147</v>
      </c>
      <c r="B172" s="18" t="s">
        <v>150</v>
      </c>
      <c r="C172" s="18" t="s">
        <v>1</v>
      </c>
      <c r="D172" s="18" t="s">
        <v>13</v>
      </c>
      <c r="E172" s="22">
        <v>605.20000000000005</v>
      </c>
      <c r="F172" s="21">
        <v>0</v>
      </c>
      <c r="G172" s="13">
        <v>489.1</v>
      </c>
      <c r="H172" s="13">
        <v>0</v>
      </c>
      <c r="I172" s="13"/>
      <c r="J172" s="13"/>
      <c r="K172" s="13">
        <f>IF($C172="Low", SUM($E172:F172), 0)</f>
        <v>0</v>
      </c>
      <c r="L172" s="13">
        <f t="shared" si="19"/>
        <v>605.20000000000005</v>
      </c>
      <c r="M172" s="19">
        <f>IF($C172="High", SUM($E172:F172), 0)</f>
        <v>0</v>
      </c>
      <c r="N172" s="13">
        <f>IF($C172="Low", SUM($G172:H172), 0)</f>
        <v>0</v>
      </c>
      <c r="O172" s="13">
        <f>IF($C172="Neutral", SUM($G172:H172), 0)</f>
        <v>489.1</v>
      </c>
      <c r="P172" s="19">
        <f>IF($C172="High", SUM($G172:H172), 0)</f>
        <v>0</v>
      </c>
    </row>
    <row r="173" spans="1:16" x14ac:dyDescent="0.2">
      <c r="A173" s="18" t="s">
        <v>147</v>
      </c>
      <c r="B173" s="18" t="s">
        <v>151</v>
      </c>
      <c r="C173" s="18" t="s">
        <v>1</v>
      </c>
      <c r="D173" s="18" t="s">
        <v>33</v>
      </c>
      <c r="E173" s="22">
        <v>0</v>
      </c>
      <c r="F173" s="21">
        <v>226</v>
      </c>
      <c r="G173" s="13">
        <v>0</v>
      </c>
      <c r="H173" s="13">
        <v>170.6</v>
      </c>
      <c r="I173" s="13"/>
      <c r="J173" s="13"/>
      <c r="K173" s="13">
        <f>IF($C173="Low", SUM($E173:F173), 0)</f>
        <v>0</v>
      </c>
      <c r="L173" s="13">
        <f t="shared" si="19"/>
        <v>226</v>
      </c>
      <c r="M173" s="19">
        <f>IF($C173="High", SUM($E173:F173), 0)</f>
        <v>0</v>
      </c>
      <c r="N173" s="13">
        <f>IF($C173="Low", SUM($G173:H173), 0)</f>
        <v>0</v>
      </c>
      <c r="O173" s="13">
        <f>IF($C173="Neutral", SUM($G173:H173), 0)</f>
        <v>170.6</v>
      </c>
      <c r="P173" s="19">
        <f>IF($C173="High", SUM($G173:H173), 0)</f>
        <v>0</v>
      </c>
    </row>
    <row r="174" spans="1:16" x14ac:dyDescent="0.2">
      <c r="A174" s="18" t="s">
        <v>147</v>
      </c>
      <c r="B174" s="18" t="s">
        <v>152</v>
      </c>
      <c r="C174" s="18" t="s">
        <v>1</v>
      </c>
      <c r="D174" s="18" t="s">
        <v>33</v>
      </c>
      <c r="E174" s="22">
        <v>0</v>
      </c>
      <c r="F174" s="21">
        <v>-81</v>
      </c>
      <c r="G174" s="13">
        <v>0</v>
      </c>
      <c r="H174" s="13">
        <v>-86</v>
      </c>
      <c r="I174" s="13"/>
      <c r="J174" s="13"/>
      <c r="K174" s="13">
        <f>IF($C174="Low", SUM($E174:F174), 0)</f>
        <v>0</v>
      </c>
      <c r="L174" s="13">
        <f t="shared" si="19"/>
        <v>-81</v>
      </c>
      <c r="M174" s="19">
        <f>IF($C174="High", SUM($E174:F174), 0)</f>
        <v>0</v>
      </c>
      <c r="N174" s="13">
        <f>IF($C174="Low", SUM($G174:H174), 0)</f>
        <v>0</v>
      </c>
      <c r="O174" s="13">
        <f>IF($C174="Neutral", SUM($G174:H174), 0)</f>
        <v>-86</v>
      </c>
      <c r="P174" s="19">
        <f>IF($C174="High", SUM($G174:H174), 0)</f>
        <v>0</v>
      </c>
    </row>
    <row r="175" spans="1:16" x14ac:dyDescent="0.2">
      <c r="A175" s="18" t="s">
        <v>147</v>
      </c>
      <c r="B175" s="18" t="s">
        <v>153</v>
      </c>
      <c r="C175" s="18" t="s">
        <v>1</v>
      </c>
      <c r="D175" s="18" t="s">
        <v>13</v>
      </c>
      <c r="E175" s="22">
        <v>-18.399999999999999</v>
      </c>
      <c r="F175" s="21">
        <v>0</v>
      </c>
      <c r="G175" s="13">
        <v>-16.3</v>
      </c>
      <c r="H175" s="13">
        <v>0</v>
      </c>
      <c r="I175" s="13"/>
      <c r="J175" s="13"/>
      <c r="K175" s="13">
        <f>IF($C175="Low", SUM($E175:F175), 0)</f>
        <v>0</v>
      </c>
      <c r="L175" s="13">
        <f t="shared" si="19"/>
        <v>-18.399999999999999</v>
      </c>
      <c r="M175" s="19">
        <f>IF($C175="High", SUM($E175:F175), 0)</f>
        <v>0</v>
      </c>
      <c r="N175" s="13">
        <f>IF($C175="Low", SUM($G175:H175), 0)</f>
        <v>0</v>
      </c>
      <c r="O175" s="13">
        <f>IF($C175="Neutral", SUM($G175:H175), 0)</f>
        <v>-16.3</v>
      </c>
      <c r="P175" s="19">
        <f>IF($C175="High", SUM($G175:H175), 0)</f>
        <v>0</v>
      </c>
    </row>
    <row r="176" spans="1:16" x14ac:dyDescent="0.2">
      <c r="A176" s="18" t="s">
        <v>147</v>
      </c>
      <c r="B176" s="18" t="s">
        <v>154</v>
      </c>
      <c r="C176" s="18" t="s">
        <v>1</v>
      </c>
      <c r="D176" s="18" t="s">
        <v>13</v>
      </c>
      <c r="E176" s="22">
        <v>15</v>
      </c>
      <c r="F176" s="21">
        <v>0</v>
      </c>
      <c r="G176" s="13">
        <v>16.2</v>
      </c>
      <c r="H176" s="13">
        <v>0</v>
      </c>
      <c r="I176" s="13"/>
      <c r="J176" s="13"/>
      <c r="K176" s="13">
        <f>IF($C176="Low", SUM($E176:F176), 0)</f>
        <v>0</v>
      </c>
      <c r="L176" s="13">
        <f t="shared" si="19"/>
        <v>15</v>
      </c>
      <c r="M176" s="19">
        <f>IF($C176="High", SUM($E176:F176), 0)</f>
        <v>0</v>
      </c>
      <c r="N176" s="13">
        <f>IF($C176="Low", SUM($G176:H176), 0)</f>
        <v>0</v>
      </c>
      <c r="O176" s="13">
        <f>IF($C176="Neutral", SUM($G176:H176), 0)</f>
        <v>16.2</v>
      </c>
      <c r="P176" s="19">
        <f>IF($C176="High", SUM($G176:H176), 0)</f>
        <v>0</v>
      </c>
    </row>
    <row r="177" spans="1:16" x14ac:dyDescent="0.2">
      <c r="A177" s="18" t="s">
        <v>147</v>
      </c>
      <c r="B177" s="18" t="s">
        <v>155</v>
      </c>
      <c r="C177" s="18" t="s">
        <v>1</v>
      </c>
      <c r="D177" s="18" t="s">
        <v>13</v>
      </c>
      <c r="E177" s="22">
        <v>0.2</v>
      </c>
      <c r="F177" s="21">
        <v>0</v>
      </c>
      <c r="G177" s="13">
        <v>0.4</v>
      </c>
      <c r="H177" s="13">
        <v>0</v>
      </c>
      <c r="I177" s="13"/>
      <c r="J177" s="13"/>
      <c r="K177" s="13">
        <f>IF($C177="Low", SUM($E177:F177), 0)</f>
        <v>0</v>
      </c>
      <c r="L177" s="13">
        <f t="shared" si="19"/>
        <v>0.2</v>
      </c>
      <c r="M177" s="19">
        <f>IF($C177="High", SUM($E177:F177), 0)</f>
        <v>0</v>
      </c>
      <c r="N177" s="13">
        <f>IF($C177="Low", SUM($G177:H177), 0)</f>
        <v>0</v>
      </c>
      <c r="O177" s="13">
        <f>IF($C177="Neutral", SUM($G177:H177), 0)</f>
        <v>0.4</v>
      </c>
      <c r="P177" s="19">
        <f>IF($C177="High", SUM($G177:H177), 0)</f>
        <v>0</v>
      </c>
    </row>
    <row r="178" spans="1:16" x14ac:dyDescent="0.2">
      <c r="A178" s="18" t="s">
        <v>147</v>
      </c>
      <c r="B178" s="18" t="s">
        <v>156</v>
      </c>
      <c r="C178" s="18" t="s">
        <v>1</v>
      </c>
      <c r="D178" s="18" t="s">
        <v>13</v>
      </c>
      <c r="E178" s="22">
        <v>81.7</v>
      </c>
      <c r="F178" s="21">
        <v>0</v>
      </c>
      <c r="G178" s="13">
        <v>62.7</v>
      </c>
      <c r="H178" s="13">
        <v>0</v>
      </c>
      <c r="I178" s="13"/>
      <c r="J178" s="13"/>
      <c r="K178" s="13">
        <f>IF($C178="Low", SUM($E178:F178), 0)</f>
        <v>0</v>
      </c>
      <c r="L178" s="13">
        <f t="shared" si="19"/>
        <v>81.7</v>
      </c>
      <c r="M178" s="19">
        <f>IF($C178="High", SUM($E178:F178), 0)</f>
        <v>0</v>
      </c>
      <c r="N178" s="13">
        <f>IF($C178="Low", SUM($G178:H178), 0)</f>
        <v>0</v>
      </c>
      <c r="O178" s="13">
        <f>IF($C178="Neutral", SUM($G178:H178), 0)</f>
        <v>62.7</v>
      </c>
      <c r="P178" s="19">
        <f>IF($C178="High", SUM($G178:H178), 0)</f>
        <v>0</v>
      </c>
    </row>
    <row r="179" spans="1:16" x14ac:dyDescent="0.2">
      <c r="A179" s="18" t="s">
        <v>147</v>
      </c>
      <c r="B179" s="18" t="s">
        <v>157</v>
      </c>
      <c r="C179" s="18" t="s">
        <v>1</v>
      </c>
      <c r="D179" s="18" t="s">
        <v>13</v>
      </c>
      <c r="E179" s="22">
        <v>0</v>
      </c>
      <c r="F179" s="21">
        <v>0</v>
      </c>
      <c r="G179" s="13">
        <v>4.5</v>
      </c>
      <c r="H179" s="13">
        <v>0</v>
      </c>
      <c r="I179" s="13"/>
      <c r="J179" s="13"/>
      <c r="K179" s="13">
        <f>IF($C179="Low", SUM($E179:F179), 0)</f>
        <v>0</v>
      </c>
      <c r="L179" s="13">
        <f t="shared" si="19"/>
        <v>0</v>
      </c>
      <c r="M179" s="19">
        <f>IF($C179="High", SUM($E179:F179), 0)</f>
        <v>0</v>
      </c>
      <c r="N179" s="13">
        <f>IF($C179="Low", SUM($G179:H179), 0)</f>
        <v>0</v>
      </c>
      <c r="O179" s="13">
        <f>IF($C179="Neutral", SUM($G179:H179), 0)</f>
        <v>4.5</v>
      </c>
      <c r="P179" s="19">
        <f>IF($C179="High", SUM($G179:H179), 0)</f>
        <v>0</v>
      </c>
    </row>
    <row r="180" spans="1:16" x14ac:dyDescent="0.2">
      <c r="A180" s="18" t="s">
        <v>147</v>
      </c>
      <c r="B180" s="18" t="s">
        <v>158</v>
      </c>
      <c r="C180" s="18" t="s">
        <v>1</v>
      </c>
      <c r="D180" s="18" t="s">
        <v>33</v>
      </c>
      <c r="E180" s="22">
        <v>0</v>
      </c>
      <c r="F180" s="21">
        <v>1</v>
      </c>
      <c r="G180" s="13">
        <v>2.7</v>
      </c>
      <c r="H180" s="13">
        <v>0</v>
      </c>
      <c r="I180" s="13"/>
      <c r="J180" s="13"/>
      <c r="K180" s="13">
        <f>IF($C180="Low", SUM($E180:F180), 0)</f>
        <v>0</v>
      </c>
      <c r="L180" s="13">
        <f t="shared" si="19"/>
        <v>1</v>
      </c>
      <c r="M180" s="19">
        <f>IF($C180="High", SUM($E180:F180), 0)</f>
        <v>0</v>
      </c>
      <c r="N180" s="13">
        <f>IF($C180="Low", SUM($G180:H180), 0)</f>
        <v>0</v>
      </c>
      <c r="O180" s="13">
        <f>IF($C180="Neutral", SUM($G180:H180), 0)</f>
        <v>2.7</v>
      </c>
      <c r="P180" s="19">
        <f>IF($C180="High", SUM($G180:H180), 0)</f>
        <v>0</v>
      </c>
    </row>
    <row r="181" spans="1:16" s="11" customFormat="1" x14ac:dyDescent="0.2">
      <c r="A181" s="3" t="s">
        <v>159</v>
      </c>
      <c r="B181" s="8"/>
      <c r="C181" s="8"/>
      <c r="D181" s="8"/>
      <c r="E181" s="9">
        <f>SUM(E170:E180)</f>
        <v>691.70000000000016</v>
      </c>
      <c r="F181" s="20">
        <f>SUM(F170:F180)</f>
        <v>150</v>
      </c>
      <c r="G181" s="9">
        <f>SUM(G170:G180)</f>
        <v>586.30000000000007</v>
      </c>
      <c r="H181" s="9">
        <f>SUM(H170:H180)</f>
        <v>84.6</v>
      </c>
      <c r="I181" s="9"/>
      <c r="J181" s="9"/>
      <c r="K181" s="9">
        <f t="shared" ref="K181:P181" si="20">SUM(K170:K180)</f>
        <v>0</v>
      </c>
      <c r="L181" s="26">
        <f t="shared" si="20"/>
        <v>841.70000000000016</v>
      </c>
      <c r="M181" s="20">
        <f t="shared" si="20"/>
        <v>0</v>
      </c>
      <c r="N181" s="9">
        <f t="shared" si="20"/>
        <v>0</v>
      </c>
      <c r="O181" s="9">
        <f t="shared" si="20"/>
        <v>670.9000000000002</v>
      </c>
      <c r="P181" s="20">
        <f t="shared" si="20"/>
        <v>0</v>
      </c>
    </row>
    <row r="182" spans="1:16" x14ac:dyDescent="0.2"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</row>
    <row r="183" spans="1:16" x14ac:dyDescent="0.2">
      <c r="A183" s="18" t="s">
        <v>160</v>
      </c>
      <c r="B183" s="18" t="s">
        <v>161</v>
      </c>
      <c r="C183" s="18" t="s">
        <v>160</v>
      </c>
      <c r="D183" s="18" t="s">
        <v>13</v>
      </c>
      <c r="E183" s="22">
        <v>510.5</v>
      </c>
      <c r="F183" s="21">
        <v>0</v>
      </c>
      <c r="G183" s="13">
        <v>607.6</v>
      </c>
      <c r="H183" s="13">
        <v>0</v>
      </c>
      <c r="I183" s="13"/>
      <c r="J183" s="13"/>
      <c r="K183" s="13">
        <v>0</v>
      </c>
      <c r="L183" s="13">
        <f>IF($C183="Neutral", SUM($E183:$F183), 0)</f>
        <v>0</v>
      </c>
      <c r="M183" s="19">
        <f>IF($C183="High", SUM($E183:F183), 0)</f>
        <v>0</v>
      </c>
      <c r="N183" s="13">
        <v>0</v>
      </c>
      <c r="O183" s="46">
        <v>0</v>
      </c>
      <c r="P183" s="19">
        <v>0</v>
      </c>
    </row>
    <row r="184" spans="1:16" x14ac:dyDescent="0.2">
      <c r="A184" s="18" t="s">
        <v>160</v>
      </c>
      <c r="B184" s="18" t="s">
        <v>162</v>
      </c>
      <c r="C184" s="18" t="s">
        <v>160</v>
      </c>
      <c r="D184" s="18" t="s">
        <v>13</v>
      </c>
      <c r="E184" s="22">
        <v>139</v>
      </c>
      <c r="F184" s="21">
        <v>0</v>
      </c>
      <c r="G184" s="13">
        <v>139</v>
      </c>
      <c r="H184" s="13">
        <v>0</v>
      </c>
      <c r="I184" s="13"/>
      <c r="J184" s="13"/>
      <c r="K184" s="13">
        <v>0</v>
      </c>
      <c r="L184" s="13">
        <f>IF($C184="Neutral", SUM($E184:$F184), 0)</f>
        <v>0</v>
      </c>
      <c r="M184" s="19">
        <f>IF($C184="High", SUM($E184:F184), 0)</f>
        <v>0</v>
      </c>
      <c r="N184" s="13">
        <v>0</v>
      </c>
      <c r="O184" s="46">
        <v>0</v>
      </c>
      <c r="P184" s="19">
        <v>0</v>
      </c>
    </row>
    <row r="185" spans="1:16" x14ac:dyDescent="0.2">
      <c r="A185" s="23" t="s">
        <v>163</v>
      </c>
      <c r="B185" s="24" t="s">
        <v>164</v>
      </c>
      <c r="C185" s="25"/>
      <c r="D185" s="25"/>
      <c r="E185" s="26">
        <f>SUM(E183:E184)</f>
        <v>649.5</v>
      </c>
      <c r="F185" s="27">
        <f>SUM(F183:F184)</f>
        <v>0</v>
      </c>
      <c r="G185" s="26">
        <f t="shared" ref="G185:H185" si="21">SUM(G183:G184)</f>
        <v>746.6</v>
      </c>
      <c r="H185" s="26">
        <f t="shared" si="21"/>
        <v>0</v>
      </c>
      <c r="I185" s="45"/>
      <c r="J185" s="45"/>
      <c r="K185" s="26">
        <f t="shared" ref="K185:P185" si="22">SUM(K183:K184)</f>
        <v>0</v>
      </c>
      <c r="L185" s="26">
        <f t="shared" si="22"/>
        <v>0</v>
      </c>
      <c r="M185" s="27">
        <f t="shared" si="22"/>
        <v>0</v>
      </c>
      <c r="N185" s="26">
        <f t="shared" si="22"/>
        <v>0</v>
      </c>
      <c r="O185" s="26">
        <f t="shared" si="22"/>
        <v>0</v>
      </c>
      <c r="P185" s="27">
        <f t="shared" si="22"/>
        <v>0</v>
      </c>
    </row>
    <row r="186" spans="1:16" x14ac:dyDescent="0.2"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</row>
    <row r="187" spans="1:16" x14ac:dyDescent="0.2">
      <c r="A187" s="8" t="s">
        <v>165</v>
      </c>
      <c r="B187" s="8"/>
      <c r="C187" s="8"/>
      <c r="D187" s="8"/>
      <c r="E187" s="37">
        <f>SUM(E17,E20,E41,E77,E82,E94,E145,E148,E168,E181,E185)</f>
        <v>5824.0000000000009</v>
      </c>
      <c r="F187" s="38">
        <f>SUM(F185,F181,F168,F148,F145,F94,F82,F77,F41,F20,F17)</f>
        <v>527</v>
      </c>
      <c r="G187" s="38">
        <f>SUM(G185,G181,G168,G148,G145,G94,G82,G77,G41,G20,G17)</f>
        <v>5939.0500000000011</v>
      </c>
      <c r="H187" s="38">
        <f>SUM(H185,H181,H168,H148,H145,H94,H82,H77,H41,H20,H17)</f>
        <v>423.6</v>
      </c>
      <c r="I187" s="9"/>
      <c r="J187" s="9"/>
      <c r="K187" s="37">
        <f>SUM(K185,K181,K168,K148,K145,K94,K82,K77,K41,K20,K17)</f>
        <v>1995.3439999999998</v>
      </c>
      <c r="L187" s="37">
        <f>SUM(L185,L181,L168,L148,L145,L94,L82,L77,L41,L20,L17)</f>
        <v>3287.5560000000005</v>
      </c>
      <c r="M187" s="9">
        <f>SUM(M185,M181,M168,M148,M145,M94,M82,M77,M41,M20,M17)</f>
        <v>418.6</v>
      </c>
      <c r="N187" s="9">
        <f>SUM(N185,N181,N168,N148,N145,N94,N82,N77,N41,N20,N17)</f>
        <v>2198.9520000000002</v>
      </c>
      <c r="O187" s="26">
        <f>SUM(O185,O181,O168,O148,O145,O94,O82,O77,O41,O20,O17)</f>
        <v>3078.7800000000007</v>
      </c>
      <c r="P187" s="43">
        <f>SUM(P17,P20,P41,P77,P82,P94,P145,P148, P168, P181, P185)</f>
        <v>338.31799999999998</v>
      </c>
    </row>
    <row r="188" spans="1:16" x14ac:dyDescent="0.2">
      <c r="P188" s="13"/>
    </row>
    <row r="189" spans="1:16" ht="32" x14ac:dyDescent="0.2">
      <c r="B189" s="39" t="s">
        <v>166</v>
      </c>
      <c r="G189" s="13"/>
      <c r="P189" s="13"/>
    </row>
  </sheetData>
  <mergeCells count="7">
    <mergeCell ref="K7:M7"/>
    <mergeCell ref="N7:P7"/>
    <mergeCell ref="D2:E2"/>
    <mergeCell ref="F2:G2"/>
    <mergeCell ref="H2:I2"/>
    <mergeCell ref="G7:H7"/>
    <mergeCell ref="E7:F7"/>
  </mergeCells>
  <phoneticPr fontId="3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A41800311</value>
    </field>
    <field name="Objective-Title">
      <value order="0">Carbon Assessment Capital Budget 2023-24 FOR APS</value>
    </field>
    <field name="Objective-Description">
      <value order="0"/>
    </field>
    <field name="Objective-CreationStamp">
      <value order="0">2022-12-11T13:53:48Z</value>
    </field>
    <field name="Objective-IsApproved">
      <value order="0">false</value>
    </field>
    <field name="Objective-IsPublished">
      <value order="0">true</value>
    </field>
    <field name="Objective-DatePublished">
      <value order="0">2022-12-12T11:52:26Z</value>
    </field>
    <field name="Objective-ModificationStamp">
      <value order="0">2022-12-12T11:52:27Z</value>
    </field>
    <field name="Objective-Owner">
      <value order="0">White, Katherine K (U207911)</value>
    </field>
    <field name="Objective-Path">
      <value order="0">Objective Global Folder:SG File Plan:Business and industry:Business practice and regulation:Financial management:Advice and policy: Financial management:Infrastructure Investment Division: Capital Spending Review (2019): Infrastructure and Investment: 2019-2024</value>
    </field>
    <field name="Objective-Parent">
      <value order="0">Infrastructure Investment Division: Capital Spending Review (2019): Infrastructure and Investment: 2019-2024</value>
    </field>
    <field name="Objective-State">
      <value order="0">Published</value>
    </field>
    <field name="Objective-VersionId">
      <value order="0">vA62064672</value>
    </field>
    <field name="Objective-Version">
      <value order="0">4.0</value>
    </field>
    <field name="Objective-VersionNumber">
      <value order="0">7</value>
    </field>
    <field name="Objective-VersionComment">
      <value order="0"/>
    </field>
    <field name="Objective-FileNumber">
      <value order="0">BUD/4999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Scottish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u449898</dc:creator>
  <cp:keywords/>
  <dc:description/>
  <cp:lastModifiedBy>Microsoft Office User</cp:lastModifiedBy>
  <cp:revision/>
  <dcterms:created xsi:type="dcterms:W3CDTF">2022-11-24T12:39:34Z</dcterms:created>
  <dcterms:modified xsi:type="dcterms:W3CDTF">2023-01-17T13:37:17Z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A41800311</vt:lpwstr>
  </property>
  <property fmtid="{D5CDD505-2E9C-101B-9397-08002B2CF9AE}" pid="4" name="Objective-Title">
    <vt:lpwstr>Carbon Assessment Capital Budget 2023-24 FOR APS</vt:lpwstr>
  </property>
  <property fmtid="{D5CDD505-2E9C-101B-9397-08002B2CF9AE}" pid="5" name="Objective-Description">
    <vt:lpwstr/>
  </property>
  <property fmtid="{D5CDD505-2E9C-101B-9397-08002B2CF9AE}" pid="6" name="Objective-CreationStamp">
    <vt:filetime>2022-12-11T13:53:48Z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2022-12-12T11:52:26Z</vt:filetime>
  </property>
  <property fmtid="{D5CDD505-2E9C-101B-9397-08002B2CF9AE}" pid="10" name="Objective-ModificationStamp">
    <vt:filetime>2022-12-12T11:52:27Z</vt:filetime>
  </property>
  <property fmtid="{D5CDD505-2E9C-101B-9397-08002B2CF9AE}" pid="11" name="Objective-Owner">
    <vt:lpwstr>White, Katherine K (U207911)</vt:lpwstr>
  </property>
  <property fmtid="{D5CDD505-2E9C-101B-9397-08002B2CF9AE}" pid="12" name="Objective-Path">
    <vt:lpwstr>Objective Global Folder:SG File Plan:Business and industry:Business practice and regulation:Financial management:Advice and policy: Financial management:Infrastructure Investment Division: Capital Spending Review (2019): Infrastructure and Investment: 2019-2024</vt:lpwstr>
  </property>
  <property fmtid="{D5CDD505-2E9C-101B-9397-08002B2CF9AE}" pid="13" name="Objective-Parent">
    <vt:lpwstr>Infrastructure Investment Division: Capital Spending Review (2019): Infrastructure and Investment: 2019-2024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vA62064672</vt:lpwstr>
  </property>
  <property fmtid="{D5CDD505-2E9C-101B-9397-08002B2CF9AE}" pid="16" name="Objective-Version">
    <vt:lpwstr>4.0</vt:lpwstr>
  </property>
  <property fmtid="{D5CDD505-2E9C-101B-9397-08002B2CF9AE}" pid="17" name="Objective-VersionNumber">
    <vt:r8>7</vt:r8>
  </property>
  <property fmtid="{D5CDD505-2E9C-101B-9397-08002B2CF9AE}" pid="18" name="Objective-VersionComment">
    <vt:lpwstr/>
  </property>
  <property fmtid="{D5CDD505-2E9C-101B-9397-08002B2CF9AE}" pid="19" name="Objective-FileNumber">
    <vt:lpwstr>BUD/4999</vt:lpwstr>
  </property>
  <property fmtid="{D5CDD505-2E9C-101B-9397-08002B2CF9AE}" pid="20" name="Objective-Classification">
    <vt:lpwstr>OFFICIAL-SENSITIVE</vt:lpwstr>
  </property>
  <property fmtid="{D5CDD505-2E9C-101B-9397-08002B2CF9AE}" pid="21" name="Objective-Caveats">
    <vt:lpwstr>Caveat for access to SG Fileplan</vt:lpwstr>
  </property>
  <property fmtid="{D5CDD505-2E9C-101B-9397-08002B2CF9AE}" pid="22" name="Objective-Date of Original">
    <vt:lpwstr/>
  </property>
  <property fmtid="{D5CDD505-2E9C-101B-9397-08002B2CF9AE}" pid="23" name="Objective-Date Received">
    <vt:lpwstr/>
  </property>
  <property fmtid="{D5CDD505-2E9C-101B-9397-08002B2CF9AE}" pid="24" name="Objective-SG Web Publication - Category">
    <vt:lpwstr/>
  </property>
  <property fmtid="{D5CDD505-2E9C-101B-9397-08002B2CF9AE}" pid="25" name="Objective-SG Web Publication - Category 2 Classification">
    <vt:lpwstr/>
  </property>
  <property fmtid="{D5CDD505-2E9C-101B-9397-08002B2CF9AE}" pid="26" name="Objective-Connect Creator">
    <vt:lpwstr/>
  </property>
  <property fmtid="{D5CDD505-2E9C-101B-9397-08002B2CF9AE}" pid="27" name="Objective-Required Redaction">
    <vt:lpwstr/>
  </property>
  <property fmtid="{D5CDD505-2E9C-101B-9397-08002B2CF9AE}" pid="28" name="Objective-Comment">
    <vt:lpwstr/>
  </property>
</Properties>
</file>