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J:\ENERGY BRANCH\Statistics\Online tools\2020\"/>
    </mc:Choice>
  </mc:AlternateContent>
  <workbookProtection workbookAlgorithmName="SHA-512" workbookHashValue="cXrNpLVZ0xVxBax5DNEjDUhZ3YQS75WIu3MU3v7sn1EMstrNGqXbE6iz1FBVXMBYa2UVctfTjWPfK4DjilhjSw==" workbookSaltValue="iRiGY9lqF67Xlq+elVgnOw==" workbookSpinCount="100000" lockStructure="1"/>
  <bookViews>
    <workbookView xWindow="600" yWindow="345" windowWidth="14130" windowHeight="7155"/>
  </bookViews>
  <sheets>
    <sheet name="Summary" sheetId="2" r:id="rId1"/>
    <sheet name="Q1 data" sheetId="3" r:id="rId2"/>
    <sheet name="Q2 data" sheetId="4" r:id="rId3"/>
  </sheets>
  <definedNames>
    <definedName name="fueltype">'Q2 data'!$B$6:$B$10</definedName>
    <definedName name="fueltype2">'Q2 data'!$B$7:$B$10</definedName>
    <definedName name="_xlnm.Print_Area" localSheetId="0">Summary!$B$1:$N$26</definedName>
    <definedName name="Sitetype">'Q1 data'!$B$7:$B$8</definedName>
    <definedName name="SiteType2">'Q1 data'!$B$7:$B$15</definedName>
  </definedNames>
  <calcPr calcId="162913"/>
</workbook>
</file>

<file path=xl/calcChain.xml><?xml version="1.0" encoding="utf-8"?>
<calcChain xmlns="http://schemas.openxmlformats.org/spreadsheetml/2006/main">
  <c r="I9" i="3" l="1"/>
  <c r="I15" i="3" l="1"/>
  <c r="I14" i="3"/>
  <c r="I13" i="3"/>
  <c r="I12" i="3"/>
  <c r="I11" i="3"/>
  <c r="I10" i="3"/>
  <c r="I8" i="3"/>
  <c r="I7" i="3" l="1"/>
  <c r="I21" i="3"/>
  <c r="B35" i="2" l="1"/>
  <c r="C17" i="4"/>
  <c r="B3" i="3"/>
  <c r="G3" i="3" s="1"/>
  <c r="D35" i="3" l="1"/>
  <c r="E28" i="4" s="1"/>
  <c r="D27" i="3"/>
  <c r="D29" i="3"/>
  <c r="D28" i="3"/>
  <c r="E21" i="4" s="1"/>
  <c r="D31" i="3"/>
  <c r="E24" i="4" s="1"/>
  <c r="D33" i="3"/>
  <c r="E26" i="4" s="1"/>
  <c r="D30" i="3"/>
  <c r="D32" i="3"/>
  <c r="E25" i="4" s="1"/>
  <c r="D34" i="3"/>
  <c r="E20" i="4"/>
  <c r="D49" i="3"/>
  <c r="D47" i="3" l="1"/>
  <c r="D45" i="3"/>
  <c r="E22" i="4"/>
  <c r="E23" i="4"/>
  <c r="D46" i="3"/>
  <c r="D44" i="3"/>
  <c r="E27" i="4"/>
  <c r="D50" i="3"/>
  <c r="D48" i="3"/>
  <c r="D51" i="3"/>
  <c r="C32" i="2"/>
  <c r="C17" i="2"/>
  <c r="D43" i="3"/>
  <c r="C19" i="2" l="1"/>
</calcChain>
</file>

<file path=xl/comments1.xml><?xml version="1.0" encoding="utf-8"?>
<comments xmlns="http://schemas.openxmlformats.org/spreadsheetml/2006/main">
  <authors>
    <author>U443138</author>
  </authors>
  <commentList>
    <comment ref="B13" authorId="0" shapeId="0">
      <text>
        <r>
          <rPr>
            <sz val="9"/>
            <color indexed="81"/>
            <rFont val="Tahoma"/>
            <family val="2"/>
          </rPr>
          <t>UK electricity' tab, electricity generated kg CO2e figure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<sst xmlns="http://schemas.openxmlformats.org/spreadsheetml/2006/main" count="99" uniqueCount="65">
  <si>
    <t>MWh</t>
  </si>
  <si>
    <t xml:space="preserve">X = </t>
  </si>
  <si>
    <t>MW</t>
  </si>
  <si>
    <t>MW of capacity generating 24 hours a day for 365 days a year would produce</t>
  </si>
  <si>
    <t>5 year average</t>
  </si>
  <si>
    <t>Therefore, actual generation is estimated to be:</t>
  </si>
  <si>
    <t>kWh of electricity</t>
  </si>
  <si>
    <t xml:space="preserve">Estimated annual generation = </t>
  </si>
  <si>
    <t xml:space="preserve">Type of site = </t>
  </si>
  <si>
    <t>Answer:</t>
  </si>
  <si>
    <t>How many households would this supply?</t>
  </si>
  <si>
    <t xml:space="preserve">Fuel type being displaced = </t>
  </si>
  <si>
    <t>Fuel</t>
  </si>
  <si>
    <t>Coal</t>
  </si>
  <si>
    <t>Gas</t>
  </si>
  <si>
    <t>All fossil fuels</t>
  </si>
  <si>
    <t>Question 1:</t>
  </si>
  <si>
    <t>Question 2:</t>
  </si>
  <si>
    <t>Insert values into the boxes below ↓</t>
  </si>
  <si>
    <t>https://www.gov.uk/government/publications/electricity-chapter-5-digest-of-united-kingdom-energy-statistics-dukes</t>
  </si>
  <si>
    <t xml:space="preserve">Enough to power the equivalent of </t>
  </si>
  <si>
    <t xml:space="preserve">How much electricity would a site with X MW capacity be expected to produce? </t>
  </si>
  <si>
    <t>Technology</t>
  </si>
  <si>
    <t>Generation (MWh)</t>
  </si>
  <si>
    <t>The load factors in Scotland for each technology over the last 5 years are:</t>
  </si>
  <si>
    <t>MWh of electricity, i.e. theoretical maximum possible generation</t>
  </si>
  <si>
    <t>Network transmission and distribution losses in Scotland over the last 5 years are estimated to be:</t>
  </si>
  <si>
    <t>Losses</t>
  </si>
  <si>
    <t>households in Scotland for a year</t>
  </si>
  <si>
    <t>Households</t>
  </si>
  <si>
    <t>Landfill gas</t>
  </si>
  <si>
    <t>Sewage Gas</t>
  </si>
  <si>
    <t>Other bioenergy (ex cofiring &amp; sewage)</t>
  </si>
  <si>
    <t>Hydro (large-scale)</t>
  </si>
  <si>
    <t>Hydro (small-scale)</t>
  </si>
  <si>
    <t>Hydro</t>
  </si>
  <si>
    <t>Therefore, the site would power the equivalent of the following number of homes in Scotland:</t>
  </si>
  <si>
    <t>Onshore Wind</t>
  </si>
  <si>
    <t>Offshore Wind</t>
  </si>
  <si>
    <t>Multiplying the latest year's figure by the actual renewable electricity generation (see the 'Q1 data' sheet) gives</t>
  </si>
  <si>
    <t>Renewable electricity output calculator</t>
  </si>
  <si>
    <r>
      <t>How much CO</t>
    </r>
    <r>
      <rPr>
        <b/>
        <vertAlign val="subscript"/>
        <sz val="10"/>
        <rFont val="Century Gothic"/>
        <family val="2"/>
      </rPr>
      <t>2</t>
    </r>
    <r>
      <rPr>
        <b/>
        <sz val="10"/>
        <rFont val="Century Gothic"/>
        <family val="2"/>
      </rPr>
      <t xml:space="preserve"> would this save each year?</t>
    </r>
  </si>
  <si>
    <r>
      <t>CO</t>
    </r>
    <r>
      <rPr>
        <vertAlign val="sub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saved per year = </t>
    </r>
  </si>
  <si>
    <r>
      <t>tonnes of CO</t>
    </r>
    <r>
      <rPr>
        <vertAlign val="subscript"/>
        <sz val="10"/>
        <rFont val="Century Gothic"/>
        <family val="2"/>
      </rPr>
      <t>2</t>
    </r>
  </si>
  <si>
    <r>
      <t>Tonnes of CO</t>
    </r>
    <r>
      <rPr>
        <b/>
        <i/>
        <vertAlign val="subscript"/>
        <sz val="10"/>
        <rFont val="Century Gothic"/>
        <family val="2"/>
      </rPr>
      <t>2</t>
    </r>
    <r>
      <rPr>
        <b/>
        <i/>
        <sz val="10"/>
        <rFont val="Century Gothic"/>
        <family val="2"/>
      </rPr>
      <t xml:space="preserve"> per GWh electricity supplied</t>
    </r>
  </si>
  <si>
    <r>
      <t>CO</t>
    </r>
    <r>
      <rPr>
        <b/>
        <vertAlign val="subscript"/>
        <sz val="12"/>
        <rFont val="Century Gothic"/>
        <family val="2"/>
      </rPr>
      <t>2</t>
    </r>
    <r>
      <rPr>
        <b/>
        <sz val="12"/>
        <rFont val="Century Gothic"/>
        <family val="2"/>
      </rPr>
      <t xml:space="preserve"> savings from using renewables</t>
    </r>
  </si>
  <si>
    <r>
      <t>The estimated CO</t>
    </r>
    <r>
      <rPr>
        <vertAlign val="sub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emissions per unit of electricity generated by fuel type are as follows:</t>
    </r>
  </si>
  <si>
    <r>
      <t>the tonnes of CO</t>
    </r>
    <r>
      <rPr>
        <vertAlign val="sub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saved per year by replacing:</t>
    </r>
  </si>
  <si>
    <r>
      <t>Tonnes of CO</t>
    </r>
    <r>
      <rPr>
        <b/>
        <vertAlign val="subscript"/>
        <sz val="10"/>
        <rFont val="Century Gothic"/>
        <family val="2"/>
      </rPr>
      <t>2</t>
    </r>
    <r>
      <rPr>
        <b/>
        <sz val="10"/>
        <rFont val="Century Gothic"/>
        <family val="2"/>
      </rPr>
      <t xml:space="preserve"> saved per year</t>
    </r>
  </si>
  <si>
    <t>Grid mix</t>
  </si>
  <si>
    <t>https://www.gov.uk/government/collections/government-conversion-factors-for-company-reporting</t>
  </si>
  <si>
    <t>https://www.gov.uk/government/uploads/system/uploads/attachment_data/file/556694/Regional_spreadsheets__2003-2015__-_Std_LFs.xls</t>
  </si>
  <si>
    <t>Source: Regional Renewable Statistics, BEIS. Load factors are on an unchanged configuration basis (per cent).</t>
  </si>
  <si>
    <t>Source: Electricity generation and supply figures for Scotland, BEIS.</t>
  </si>
  <si>
    <t>Source: Sub-national Local Authority electricity consumption statistics, BEIS</t>
  </si>
  <si>
    <t>All fuels (including nuclear &amp; renewables)</t>
  </si>
  <si>
    <t xml:space="preserve">              (2) GHG Conversion factors, BEIS</t>
  </si>
  <si>
    <t>Sources: (1) DUKES 2015 Table 5D (page 125), BEIS</t>
  </si>
  <si>
    <t>Solar PV</t>
  </si>
  <si>
    <t>https://assets.publishing.service.gov.uk/government/uploads/system/uploads/attachment_data/file/766072/Regional_Electricity_Generation_and_Supply.xls</t>
  </si>
  <si>
    <t>https://assets.publishing.service.gov.uk/government/uploads/system/uploads/attachment_data/file/766296/Sub-national_electricity_consumption_statistics_2005-2017.xlsx</t>
  </si>
  <si>
    <t>Renewables electricity generation in Scotland, 2017</t>
  </si>
  <si>
    <t>In 2018, the average household in Scotland used</t>
  </si>
  <si>
    <t>This update: January 2020</t>
  </si>
  <si>
    <t>Next update: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</si>
</sst>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_(* #,##0.00_);_(* \(#,##0.00\);_(* &quot;-&quot;??_);_(@_)"/>
  </numFmts>
  <fonts count="6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4"/>
      <color rgb="FF0070C0"/>
      <name val="Century Gothic"/>
      <family val="2"/>
    </font>
    <font>
      <b/>
      <sz val="12"/>
      <name val="Century Gothic"/>
      <family val="2"/>
    </font>
    <font>
      <b/>
      <sz val="10"/>
      <color rgb="FF0070C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sz val="10"/>
      <color rgb="FF222222"/>
      <name val="Century Gothic"/>
      <family val="2"/>
    </font>
    <font>
      <sz val="10"/>
      <color rgb="FF0070C0"/>
      <name val="Century Gothic"/>
      <family val="2"/>
    </font>
    <font>
      <u/>
      <sz val="10"/>
      <color theme="10"/>
      <name val="Century Gothic"/>
      <family val="2"/>
    </font>
    <font>
      <sz val="10"/>
      <color indexed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b/>
      <vertAlign val="subscript"/>
      <sz val="10"/>
      <name val="Century Gothic"/>
      <family val="2"/>
    </font>
    <font>
      <vertAlign val="subscript"/>
      <sz val="10"/>
      <name val="Century Gothic"/>
      <family val="2"/>
    </font>
    <font>
      <b/>
      <i/>
      <vertAlign val="subscript"/>
      <sz val="10"/>
      <name val="Century Gothic"/>
      <family val="2"/>
    </font>
    <font>
      <b/>
      <vertAlign val="subscript"/>
      <sz val="12"/>
      <name val="Century Gothic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indexed="12"/>
      <name val="MS Sans Serif"/>
      <family val="2"/>
    </font>
    <font>
      <b/>
      <sz val="8"/>
      <name val="Arial"/>
      <family val="2"/>
    </font>
    <font>
      <sz val="9"/>
      <color indexed="81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7"/>
      </top>
      <bottom style="double">
        <color indexed="27"/>
      </bottom>
      <diagonal/>
    </border>
  </borders>
  <cellStyleXfs count="1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>
      <alignment horizontal="left" vertical="center"/>
    </xf>
    <xf numFmtId="0" fontId="21" fillId="11" borderId="0" applyNumberFormat="0" applyBorder="0" applyAlignment="0" applyProtection="0"/>
    <xf numFmtId="0" fontId="41" fillId="34" borderId="0" applyNumberFormat="0" applyBorder="0" applyAlignment="0" applyProtection="0"/>
    <xf numFmtId="0" fontId="21" fillId="15" borderId="0" applyNumberFormat="0" applyBorder="0" applyAlignment="0" applyProtection="0"/>
    <xf numFmtId="0" fontId="41" fillId="35" borderId="0" applyNumberFormat="0" applyBorder="0" applyAlignment="0" applyProtection="0"/>
    <xf numFmtId="0" fontId="21" fillId="19" borderId="0" applyNumberFormat="0" applyBorder="0" applyAlignment="0" applyProtection="0"/>
    <xf numFmtId="0" fontId="41" fillId="36" borderId="0" applyNumberFormat="0" applyBorder="0" applyAlignment="0" applyProtection="0"/>
    <xf numFmtId="0" fontId="21" fillId="23" borderId="0" applyNumberFormat="0" applyBorder="0" applyAlignment="0" applyProtection="0"/>
    <xf numFmtId="0" fontId="41" fillId="37" borderId="0" applyNumberFormat="0" applyBorder="0" applyAlignment="0" applyProtection="0"/>
    <xf numFmtId="0" fontId="21" fillId="27" borderId="0" applyNumberFormat="0" applyBorder="0" applyAlignment="0" applyProtection="0"/>
    <xf numFmtId="0" fontId="41" fillId="38" borderId="0" applyNumberFormat="0" applyBorder="0" applyAlignment="0" applyProtection="0"/>
    <xf numFmtId="0" fontId="21" fillId="31" borderId="0" applyNumberFormat="0" applyBorder="0" applyAlignment="0" applyProtection="0"/>
    <xf numFmtId="0" fontId="41" fillId="39" borderId="0" applyNumberFormat="0" applyBorder="0" applyAlignment="0" applyProtection="0"/>
    <xf numFmtId="0" fontId="21" fillId="12" borderId="0" applyNumberFormat="0" applyBorder="0" applyAlignment="0" applyProtection="0"/>
    <xf numFmtId="0" fontId="41" fillId="40" borderId="0" applyNumberFormat="0" applyBorder="0" applyAlignment="0" applyProtection="0"/>
    <xf numFmtId="0" fontId="21" fillId="16" borderId="0" applyNumberFormat="0" applyBorder="0" applyAlignment="0" applyProtection="0"/>
    <xf numFmtId="0" fontId="41" fillId="41" borderId="0" applyNumberFormat="0" applyBorder="0" applyAlignment="0" applyProtection="0"/>
    <xf numFmtId="0" fontId="21" fillId="20" borderId="0" applyNumberFormat="0" applyBorder="0" applyAlignment="0" applyProtection="0"/>
    <xf numFmtId="0" fontId="41" fillId="42" borderId="0" applyNumberFormat="0" applyBorder="0" applyAlignment="0" applyProtection="0"/>
    <xf numFmtId="0" fontId="21" fillId="24" borderId="0" applyNumberFormat="0" applyBorder="0" applyAlignment="0" applyProtection="0"/>
    <xf numFmtId="0" fontId="41" fillId="37" borderId="0" applyNumberFormat="0" applyBorder="0" applyAlignment="0" applyProtection="0"/>
    <xf numFmtId="0" fontId="21" fillId="28" borderId="0" applyNumberFormat="0" applyBorder="0" applyAlignment="0" applyProtection="0"/>
    <xf numFmtId="0" fontId="41" fillId="40" borderId="0" applyNumberFormat="0" applyBorder="0" applyAlignment="0" applyProtection="0"/>
    <xf numFmtId="0" fontId="21" fillId="32" borderId="0" applyNumberFormat="0" applyBorder="0" applyAlignment="0" applyProtection="0"/>
    <xf numFmtId="0" fontId="41" fillId="43" borderId="0" applyNumberFormat="0" applyBorder="0" applyAlignment="0" applyProtection="0"/>
    <xf numFmtId="0" fontId="39" fillId="13" borderId="0" applyNumberFormat="0" applyBorder="0" applyAlignment="0" applyProtection="0"/>
    <xf numFmtId="0" fontId="42" fillId="44" borderId="0" applyNumberFormat="0" applyBorder="0" applyAlignment="0" applyProtection="0"/>
    <xf numFmtId="0" fontId="39" fillId="17" borderId="0" applyNumberFormat="0" applyBorder="0" applyAlignment="0" applyProtection="0"/>
    <xf numFmtId="0" fontId="42" fillId="41" borderId="0" applyNumberFormat="0" applyBorder="0" applyAlignment="0" applyProtection="0"/>
    <xf numFmtId="0" fontId="39" fillId="21" borderId="0" applyNumberFormat="0" applyBorder="0" applyAlignment="0" applyProtection="0"/>
    <xf numFmtId="0" fontId="42" fillId="42" borderId="0" applyNumberFormat="0" applyBorder="0" applyAlignment="0" applyProtection="0"/>
    <xf numFmtId="0" fontId="39" fillId="25" borderId="0" applyNumberFormat="0" applyBorder="0" applyAlignment="0" applyProtection="0"/>
    <xf numFmtId="0" fontId="42" fillId="45" borderId="0" applyNumberFormat="0" applyBorder="0" applyAlignment="0" applyProtection="0"/>
    <xf numFmtId="0" fontId="39" fillId="29" borderId="0" applyNumberFormat="0" applyBorder="0" applyAlignment="0" applyProtection="0"/>
    <xf numFmtId="0" fontId="42" fillId="46" borderId="0" applyNumberFormat="0" applyBorder="0" applyAlignment="0" applyProtection="0"/>
    <xf numFmtId="0" fontId="39" fillId="33" borderId="0" applyNumberFormat="0" applyBorder="0" applyAlignment="0" applyProtection="0"/>
    <xf numFmtId="0" fontId="42" fillId="47" borderId="0" applyNumberFormat="0" applyBorder="0" applyAlignment="0" applyProtection="0"/>
    <xf numFmtId="0" fontId="39" fillId="10" borderId="0" applyNumberFormat="0" applyBorder="0" applyAlignment="0" applyProtection="0"/>
    <xf numFmtId="0" fontId="42" fillId="48" borderId="0" applyNumberFormat="0" applyBorder="0" applyAlignment="0" applyProtection="0"/>
    <xf numFmtId="0" fontId="39" fillId="14" borderId="0" applyNumberFormat="0" applyBorder="0" applyAlignment="0" applyProtection="0"/>
    <xf numFmtId="0" fontId="42" fillId="49" borderId="0" applyNumberFormat="0" applyBorder="0" applyAlignment="0" applyProtection="0"/>
    <xf numFmtId="0" fontId="39" fillId="18" borderId="0" applyNumberFormat="0" applyBorder="0" applyAlignment="0" applyProtection="0"/>
    <xf numFmtId="0" fontId="42" fillId="50" borderId="0" applyNumberFormat="0" applyBorder="0" applyAlignment="0" applyProtection="0"/>
    <xf numFmtId="0" fontId="39" fillId="22" borderId="0" applyNumberFormat="0" applyBorder="0" applyAlignment="0" applyProtection="0"/>
    <xf numFmtId="0" fontId="42" fillId="45" borderId="0" applyNumberFormat="0" applyBorder="0" applyAlignment="0" applyProtection="0"/>
    <xf numFmtId="0" fontId="39" fillId="26" borderId="0" applyNumberFormat="0" applyBorder="0" applyAlignment="0" applyProtection="0"/>
    <xf numFmtId="0" fontId="42" fillId="46" borderId="0" applyNumberFormat="0" applyBorder="0" applyAlignment="0" applyProtection="0"/>
    <xf numFmtId="0" fontId="39" fillId="30" borderId="0" applyNumberFormat="0" applyBorder="0" applyAlignment="0" applyProtection="0"/>
    <xf numFmtId="0" fontId="42" fillId="51" borderId="0" applyNumberFormat="0" applyBorder="0" applyAlignment="0" applyProtection="0"/>
    <xf numFmtId="0" fontId="22" fillId="4" borderId="0" applyNumberFormat="0" applyBorder="0" applyAlignment="0" applyProtection="0"/>
    <xf numFmtId="0" fontId="43" fillId="35" borderId="0" applyNumberFormat="0" applyBorder="0" applyAlignment="0" applyProtection="0"/>
    <xf numFmtId="0" fontId="36" fillId="7" borderId="33" applyNumberFormat="0" applyAlignment="0" applyProtection="0"/>
    <xf numFmtId="0" fontId="44" fillId="52" borderId="39" applyNumberFormat="0" applyAlignment="0" applyProtection="0"/>
    <xf numFmtId="0" fontId="45" fillId="53" borderId="39" applyNumberFormat="0" applyAlignment="0" applyProtection="0"/>
    <xf numFmtId="0" fontId="45" fillId="53" borderId="39" applyNumberFormat="0" applyAlignment="0" applyProtection="0"/>
    <xf numFmtId="0" fontId="23" fillId="8" borderId="36" applyNumberFormat="0" applyAlignment="0" applyProtection="0"/>
    <xf numFmtId="0" fontId="46" fillId="54" borderId="40" applyNumberFormat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8" fillId="36" borderId="0" applyNumberFormat="0" applyBorder="0" applyAlignment="0" applyProtection="0"/>
    <xf numFmtId="0" fontId="29" fillId="0" borderId="30" applyNumberFormat="0" applyFill="0" applyAlignment="0" applyProtection="0"/>
    <xf numFmtId="0" fontId="49" fillId="0" borderId="41" applyNumberFormat="0" applyFill="0" applyAlignment="0" applyProtection="0"/>
    <xf numFmtId="0" fontId="30" fillId="0" borderId="31" applyNumberFormat="0" applyFill="0" applyAlignment="0" applyProtection="0"/>
    <xf numFmtId="0" fontId="50" fillId="0" borderId="42" applyNumberFormat="0" applyFill="0" applyAlignment="0" applyProtection="0"/>
    <xf numFmtId="0" fontId="31" fillId="0" borderId="32" applyNumberFormat="0" applyFill="0" applyAlignment="0" applyProtection="0"/>
    <xf numFmtId="0" fontId="51" fillId="0" borderId="43" applyNumberFormat="0" applyFill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6" borderId="33" applyNumberFormat="0" applyAlignment="0" applyProtection="0"/>
    <xf numFmtId="0" fontId="52" fillId="39" borderId="39" applyNumberFormat="0" applyAlignment="0" applyProtection="0"/>
    <xf numFmtId="0" fontId="53" fillId="39" borderId="39" applyNumberFormat="0" applyAlignment="0" applyProtection="0"/>
    <xf numFmtId="0" fontId="53" fillId="39" borderId="39" applyNumberFormat="0" applyAlignment="0" applyProtection="0"/>
    <xf numFmtId="0" fontId="37" fillId="0" borderId="35" applyNumberFormat="0" applyFill="0" applyAlignment="0" applyProtection="0"/>
    <xf numFmtId="0" fontId="54" fillId="0" borderId="44" applyNumberFormat="0" applyFill="0" applyAlignment="0" applyProtection="0"/>
    <xf numFmtId="0" fontId="33" fillId="5" borderId="0" applyNumberFormat="0" applyBorder="0" applyAlignment="0" applyProtection="0"/>
    <xf numFmtId="0" fontId="55" fillId="55" borderId="0" applyNumberFormat="0" applyBorder="0" applyAlignment="0" applyProtection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9" borderId="37" applyNumberFormat="0" applyFont="0" applyAlignment="0" applyProtection="0"/>
    <xf numFmtId="0" fontId="41" fillId="56" borderId="45" applyNumberFormat="0" applyFont="0" applyAlignment="0" applyProtection="0"/>
    <xf numFmtId="0" fontId="35" fillId="7" borderId="34" applyNumberFormat="0" applyAlignment="0" applyProtection="0"/>
    <xf numFmtId="0" fontId="56" fillId="52" borderId="46" applyNumberFormat="0" applyAlignment="0" applyProtection="0"/>
    <xf numFmtId="0" fontId="56" fillId="53" borderId="46" applyNumberFormat="0" applyAlignment="0" applyProtection="0"/>
    <xf numFmtId="0" fontId="56" fillId="53" borderId="46" applyNumberFormat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38" applyNumberFormat="0" applyFill="0" applyAlignment="0" applyProtection="0"/>
    <xf numFmtId="0" fontId="58" fillId="0" borderId="47" applyNumberFormat="0" applyFill="0" applyAlignment="0" applyProtection="0"/>
    <xf numFmtId="0" fontId="58" fillId="0" borderId="48" applyNumberFormat="0" applyFill="0" applyAlignment="0" applyProtection="0"/>
    <xf numFmtId="0" fontId="58" fillId="0" borderId="48" applyNumberFormat="0" applyFill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0" fillId="0" borderId="0"/>
    <xf numFmtId="0" fontId="60" fillId="0" borderId="0" applyNumberFormat="0" applyBorder="0" applyProtection="0">
      <alignment horizontal="left"/>
    </xf>
    <xf numFmtId="0" fontId="26" fillId="0" borderId="0"/>
    <xf numFmtId="0" fontId="62" fillId="0" borderId="0" applyNumberFormat="0" applyFill="0" applyBorder="0" applyAlignment="0" applyProtection="0"/>
    <xf numFmtId="0" fontId="61" fillId="0" borderId="0" applyNumberFormat="0" applyBorder="0" applyProtection="0">
      <alignment horizontal="center" vertical="center" wrapText="1"/>
    </xf>
    <xf numFmtId="0" fontId="63" fillId="0" borderId="0">
      <alignment horizontal="left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3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2" borderId="2" xfId="0" applyFont="1" applyFill="1" applyBorder="1" applyAlignment="1">
      <alignment horizontal="center" vertical="top"/>
    </xf>
    <xf numFmtId="0" fontId="9" fillId="2" borderId="3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8" fillId="2" borderId="6" xfId="0" applyFont="1" applyFill="1" applyBorder="1"/>
    <xf numFmtId="0" fontId="9" fillId="2" borderId="5" xfId="0" applyFont="1" applyFill="1" applyBorder="1"/>
    <xf numFmtId="0" fontId="8" fillId="2" borderId="5" xfId="0" applyFont="1" applyFill="1" applyBorder="1" applyAlignment="1">
      <alignment horizontal="right"/>
    </xf>
    <xf numFmtId="164" fontId="8" fillId="2" borderId="0" xfId="1" applyNumberFormat="1" applyFont="1" applyFill="1" applyBorder="1"/>
    <xf numFmtId="0" fontId="8" fillId="2" borderId="7" xfId="0" applyFont="1" applyFill="1" applyBorder="1"/>
    <xf numFmtId="0" fontId="8" fillId="2" borderId="1" xfId="0" applyFont="1" applyFill="1" applyBorder="1"/>
    <xf numFmtId="0" fontId="8" fillId="2" borderId="8" xfId="0" applyFont="1" applyFill="1" applyBorder="1"/>
    <xf numFmtId="0" fontId="10" fillId="2" borderId="0" xfId="0" applyFont="1" applyFill="1"/>
    <xf numFmtId="0" fontId="8" fillId="2" borderId="9" xfId="0" applyFont="1" applyFill="1" applyBorder="1"/>
    <xf numFmtId="0" fontId="8" fillId="2" borderId="10" xfId="0" applyFont="1" applyFill="1" applyBorder="1"/>
    <xf numFmtId="0" fontId="11" fillId="2" borderId="0" xfId="0" applyFont="1" applyFill="1" applyBorder="1"/>
    <xf numFmtId="0" fontId="12" fillId="2" borderId="0" xfId="0" applyFont="1" applyFill="1"/>
    <xf numFmtId="164" fontId="7" fillId="2" borderId="0" xfId="1" applyNumberFormat="1" applyFont="1" applyFill="1" applyBorder="1"/>
    <xf numFmtId="0" fontId="7" fillId="2" borderId="0" xfId="0" applyFont="1" applyFill="1" applyBorder="1"/>
    <xf numFmtId="164" fontId="7" fillId="2" borderId="0" xfId="0" applyNumberFormat="1" applyFont="1" applyFill="1" applyBorder="1"/>
    <xf numFmtId="9" fontId="15" fillId="2" borderId="0" xfId="2" applyNumberFormat="1" applyFont="1" applyFill="1" applyBorder="1" applyAlignment="1">
      <alignment horizontal="center"/>
    </xf>
    <xf numFmtId="9" fontId="15" fillId="2" borderId="0" xfId="2" applyFont="1" applyFill="1" applyBorder="1" applyAlignment="1">
      <alignment horizontal="center"/>
    </xf>
    <xf numFmtId="9" fontId="8" fillId="2" borderId="0" xfId="2" applyFont="1" applyFill="1" applyBorder="1" applyAlignment="1">
      <alignment horizontal="center"/>
    </xf>
    <xf numFmtId="0" fontId="9" fillId="2" borderId="0" xfId="0" applyFont="1" applyFill="1"/>
    <xf numFmtId="164" fontId="7" fillId="2" borderId="2" xfId="1" applyNumberFormat="1" applyFont="1" applyFill="1" applyBorder="1"/>
    <xf numFmtId="0" fontId="9" fillId="2" borderId="19" xfId="0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6" xfId="0" applyFont="1" applyFill="1" applyBorder="1"/>
    <xf numFmtId="0" fontId="8" fillId="2" borderId="17" xfId="0" applyFont="1" applyFill="1" applyBorder="1"/>
    <xf numFmtId="0" fontId="13" fillId="2" borderId="0" xfId="3" applyFont="1" applyFill="1" applyAlignment="1" applyProtection="1"/>
    <xf numFmtId="0" fontId="14" fillId="2" borderId="0" xfId="0" applyFont="1" applyFill="1"/>
    <xf numFmtId="9" fontId="15" fillId="2" borderId="17" xfId="2" applyNumberFormat="1" applyFont="1" applyFill="1" applyBorder="1" applyAlignment="1">
      <alignment horizontal="center"/>
    </xf>
    <xf numFmtId="0" fontId="8" fillId="2" borderId="21" xfId="0" applyFont="1" applyFill="1" applyBorder="1"/>
    <xf numFmtId="0" fontId="9" fillId="2" borderId="2" xfId="0" applyFont="1" applyFill="1" applyBorder="1" applyAlignment="1">
      <alignment horizontal="right" wrapText="1"/>
    </xf>
    <xf numFmtId="0" fontId="8" fillId="2" borderId="15" xfId="0" applyFont="1" applyFill="1" applyBorder="1"/>
    <xf numFmtId="164" fontId="7" fillId="2" borderId="22" xfId="0" applyNumberFormat="1" applyFont="1" applyFill="1" applyBorder="1"/>
    <xf numFmtId="0" fontId="8" fillId="2" borderId="18" xfId="0" applyFont="1" applyFill="1" applyBorder="1"/>
    <xf numFmtId="164" fontId="7" fillId="2" borderId="23" xfId="0" applyNumberFormat="1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20" xfId="0" applyFont="1" applyFill="1" applyBorder="1"/>
    <xf numFmtId="0" fontId="9" fillId="2" borderId="2" xfId="0" applyFont="1" applyFill="1" applyBorder="1" applyAlignment="1">
      <alignment horizontal="right"/>
    </xf>
    <xf numFmtId="9" fontId="8" fillId="2" borderId="0" xfId="2" applyFont="1" applyFill="1"/>
    <xf numFmtId="166" fontId="8" fillId="2" borderId="0" xfId="2" applyNumberFormat="1" applyFont="1" applyFill="1"/>
    <xf numFmtId="0" fontId="9" fillId="2" borderId="20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166" fontId="8" fillId="2" borderId="24" xfId="2" applyNumberFormat="1" applyFont="1" applyFill="1" applyBorder="1" applyAlignment="1">
      <alignment horizontal="right"/>
    </xf>
    <xf numFmtId="0" fontId="6" fillId="2" borderId="0" xfId="0" applyFont="1" applyFill="1"/>
    <xf numFmtId="165" fontId="7" fillId="2" borderId="2" xfId="1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 horizontal="center"/>
    </xf>
    <xf numFmtId="9" fontId="15" fillId="2" borderId="15" xfId="2" applyNumberFormat="1" applyFont="1" applyFill="1" applyBorder="1" applyAlignment="1">
      <alignment horizontal="center"/>
    </xf>
    <xf numFmtId="9" fontId="15" fillId="2" borderId="18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right"/>
    </xf>
    <xf numFmtId="9" fontId="8" fillId="2" borderId="25" xfId="2" applyFont="1" applyFill="1" applyBorder="1" applyAlignment="1">
      <alignment horizontal="right"/>
    </xf>
    <xf numFmtId="9" fontId="8" fillId="2" borderId="17" xfId="2" applyFont="1" applyFill="1" applyBorder="1" applyAlignment="1">
      <alignment horizontal="right"/>
    </xf>
    <xf numFmtId="9" fontId="8" fillId="2" borderId="26" xfId="2" applyFont="1" applyFill="1" applyBorder="1" applyAlignment="1">
      <alignment horizontal="right"/>
    </xf>
    <xf numFmtId="1" fontId="8" fillId="2" borderId="0" xfId="0" applyNumberFormat="1" applyFont="1" applyFill="1"/>
    <xf numFmtId="0" fontId="15" fillId="2" borderId="14" xfId="0" applyFont="1" applyFill="1" applyBorder="1"/>
    <xf numFmtId="1" fontId="15" fillId="2" borderId="0" xfId="0" applyNumberFormat="1" applyFont="1" applyFill="1" applyBorder="1" applyAlignment="1">
      <alignment horizontal="center"/>
    </xf>
    <xf numFmtId="1" fontId="15" fillId="2" borderId="15" xfId="0" applyNumberFormat="1" applyFont="1" applyFill="1" applyBorder="1" applyAlignment="1">
      <alignment horizontal="center"/>
    </xf>
    <xf numFmtId="0" fontId="9" fillId="2" borderId="16" xfId="0" applyFont="1" applyFill="1" applyBorder="1"/>
    <xf numFmtId="0" fontId="9" fillId="2" borderId="17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right"/>
    </xf>
    <xf numFmtId="0" fontId="7" fillId="2" borderId="19" xfId="0" applyFont="1" applyFill="1" applyBorder="1"/>
    <xf numFmtId="164" fontId="7" fillId="2" borderId="15" xfId="1" applyNumberFormat="1" applyFont="1" applyFill="1" applyBorder="1" applyAlignment="1">
      <alignment horizontal="right"/>
    </xf>
    <xf numFmtId="164" fontId="7" fillId="2" borderId="18" xfId="1" applyNumberFormat="1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15" fillId="2" borderId="27" xfId="0" applyFont="1" applyFill="1" applyBorder="1"/>
    <xf numFmtId="166" fontId="8" fillId="2" borderId="19" xfId="2" applyNumberFormat="1" applyFont="1" applyFill="1" applyBorder="1" applyAlignment="1">
      <alignment horizontal="right"/>
    </xf>
    <xf numFmtId="166" fontId="8" fillId="2" borderId="20" xfId="2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Protection="1">
      <protection locked="0"/>
    </xf>
    <xf numFmtId="164" fontId="8" fillId="2" borderId="2" xfId="1" applyNumberFormat="1" applyFont="1" applyFill="1" applyBorder="1" applyAlignment="1" applyProtection="1">
      <alignment horizontal="right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13" fillId="2" borderId="0" xfId="3" applyFont="1" applyFill="1" applyAlignment="1" applyProtection="1">
      <protection locked="0"/>
    </xf>
    <xf numFmtId="1" fontId="15" fillId="2" borderId="28" xfId="0" applyNumberFormat="1" applyFont="1" applyFill="1" applyBorder="1" applyAlignment="1">
      <alignment horizontal="center"/>
    </xf>
    <xf numFmtId="1" fontId="15" fillId="2" borderId="29" xfId="0" applyNumberFormat="1" applyFont="1" applyFill="1" applyBorder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8" fillId="2" borderId="17" xfId="2" applyNumberFormat="1" applyFont="1" applyFill="1" applyBorder="1" applyAlignment="1">
      <alignment horizontal="right"/>
    </xf>
  </cellXfs>
  <cellStyles count="154">
    <cellStyle name="20% - Accent1 2" xfId="21"/>
    <cellStyle name="20% - Accent1 2 2" xfId="22"/>
    <cellStyle name="20% - Accent1 3" xfId="136"/>
    <cellStyle name="20% - Accent2 2" xfId="23"/>
    <cellStyle name="20% - Accent2 2 2" xfId="24"/>
    <cellStyle name="20% - Accent2 3" xfId="137"/>
    <cellStyle name="20% - Accent3 2" xfId="25"/>
    <cellStyle name="20% - Accent3 2 2" xfId="26"/>
    <cellStyle name="20% - Accent3 3" xfId="138"/>
    <cellStyle name="20% - Accent4 2" xfId="27"/>
    <cellStyle name="20% - Accent4 2 2" xfId="28"/>
    <cellStyle name="20% - Accent4 3" xfId="139"/>
    <cellStyle name="20% - Accent5 2" xfId="29"/>
    <cellStyle name="20% - Accent5 2 2" xfId="30"/>
    <cellStyle name="20% - Accent5 3" xfId="140"/>
    <cellStyle name="20% - Accent6 2" xfId="31"/>
    <cellStyle name="20% - Accent6 2 2" xfId="32"/>
    <cellStyle name="20% - Accent6 3" xfId="141"/>
    <cellStyle name="40% - Accent1 2" xfId="33"/>
    <cellStyle name="40% - Accent1 2 2" xfId="34"/>
    <cellStyle name="40% - Accent1 3" xfId="142"/>
    <cellStyle name="40% - Accent2 2" xfId="35"/>
    <cellStyle name="40% - Accent2 2 2" xfId="36"/>
    <cellStyle name="40% - Accent2 3" xfId="143"/>
    <cellStyle name="40% - Accent3 2" xfId="37"/>
    <cellStyle name="40% - Accent3 2 2" xfId="38"/>
    <cellStyle name="40% - Accent3 3" xfId="144"/>
    <cellStyle name="40% - Accent4 2" xfId="39"/>
    <cellStyle name="40% - Accent4 2 2" xfId="40"/>
    <cellStyle name="40% - Accent4 3" xfId="145"/>
    <cellStyle name="40% - Accent5 2" xfId="41"/>
    <cellStyle name="40% - Accent5 2 2" xfId="42"/>
    <cellStyle name="40% - Accent5 3" xfId="146"/>
    <cellStyle name="40% - Accent6 2" xfId="43"/>
    <cellStyle name="40% - Accent6 2 2" xfId="44"/>
    <cellStyle name="40% - Accent6 3" xfId="147"/>
    <cellStyle name="60% - Accent1 2" xfId="45"/>
    <cellStyle name="60% - Accent1 2 2" xfId="46"/>
    <cellStyle name="60% - Accent2 2" xfId="47"/>
    <cellStyle name="60% - Accent2 2 2" xfId="48"/>
    <cellStyle name="60% - Accent3 2" xfId="49"/>
    <cellStyle name="60% - Accent3 2 2" xfId="50"/>
    <cellStyle name="60% - Accent4 2" xfId="51"/>
    <cellStyle name="60% - Accent4 2 2" xfId="52"/>
    <cellStyle name="60% - Accent5 2" xfId="53"/>
    <cellStyle name="60% - Accent5 2 2" xfId="54"/>
    <cellStyle name="60% - Accent6 2" xfId="55"/>
    <cellStyle name="60% - Accent6 2 2" xfId="56"/>
    <cellStyle name="Accent1 2" xfId="57"/>
    <cellStyle name="Accent1 2 2" xfId="58"/>
    <cellStyle name="Accent2 2" xfId="59"/>
    <cellStyle name="Accent2 2 2" xfId="60"/>
    <cellStyle name="Accent3 2" xfId="61"/>
    <cellStyle name="Accent3 2 2" xfId="62"/>
    <cellStyle name="Accent4 2" xfId="63"/>
    <cellStyle name="Accent4 2 2" xfId="64"/>
    <cellStyle name="Accent5 2" xfId="65"/>
    <cellStyle name="Accent5 2 2" xfId="66"/>
    <cellStyle name="Accent6 2" xfId="67"/>
    <cellStyle name="Accent6 2 2" xfId="68"/>
    <cellStyle name="Bad 2" xfId="69"/>
    <cellStyle name="Bad 2 2" xfId="70"/>
    <cellStyle name="Calculation 2" xfId="71"/>
    <cellStyle name="Calculation 2 2" xfId="72"/>
    <cellStyle name="Calculation 2 2 2" xfId="73"/>
    <cellStyle name="Calculation 2 3" xfId="74"/>
    <cellStyle name="Check Cell 2" xfId="75"/>
    <cellStyle name="Check Cell 2 2" xfId="76"/>
    <cellStyle name="Comma" xfId="1" builtinId="3"/>
    <cellStyle name="Comma 10" xfId="7"/>
    <cellStyle name="Comma 2" xfId="8"/>
    <cellStyle name="Comma 2 2" xfId="77"/>
    <cellStyle name="Comma 2 3" xfId="78"/>
    <cellStyle name="Comma 3" xfId="79"/>
    <cellStyle name="Comma 4" xfId="80"/>
    <cellStyle name="Comma 5" xfId="81"/>
    <cellStyle name="Comma 6" xfId="9"/>
    <cellStyle name="Comma 7" xfId="82"/>
    <cellStyle name="Comma 8" xfId="5"/>
    <cellStyle name="Comma 9" xfId="153"/>
    <cellStyle name="Explanatory Text 2" xfId="83"/>
    <cellStyle name="Explanatory Text 2 2" xfId="84"/>
    <cellStyle name="Good 2" xfId="85"/>
    <cellStyle name="Good 2 2" xfId="86"/>
    <cellStyle name="Heading 1 2" xfId="87"/>
    <cellStyle name="Heading 1 2 2" xfId="88"/>
    <cellStyle name="Heading 2 2" xfId="89"/>
    <cellStyle name="Heading 2 2 2" xfId="90"/>
    <cellStyle name="Heading 3 2" xfId="91"/>
    <cellStyle name="Heading 3 2 2" xfId="92"/>
    <cellStyle name="Heading 4 2" xfId="93"/>
    <cellStyle name="Heading 4 2 2" xfId="94"/>
    <cellStyle name="Hyperlink" xfId="3" builtinId="8"/>
    <cellStyle name="Hyperlink 2" xfId="10"/>
    <cellStyle name="Hyperlink 3" xfId="133"/>
    <cellStyle name="Hyperlink 4" xfId="6"/>
    <cellStyle name="Input 2" xfId="95"/>
    <cellStyle name="Input 2 2" xfId="96"/>
    <cellStyle name="Input 2 2 2" xfId="97"/>
    <cellStyle name="Input 2 3" xfId="98"/>
    <cellStyle name="Linked Cell 2" xfId="99"/>
    <cellStyle name="Linked Cell 2 2" xfId="100"/>
    <cellStyle name="Neutral 2" xfId="101"/>
    <cellStyle name="Neutral 2 2" xfId="102"/>
    <cellStyle name="Normal" xfId="0" builtinId="0"/>
    <cellStyle name="Normal 10" xfId="130"/>
    <cellStyle name="Normal 11" xfId="11"/>
    <cellStyle name="Normal 12" xfId="132"/>
    <cellStyle name="Normal 13" xfId="150"/>
    <cellStyle name="Normal 14" xfId="151"/>
    <cellStyle name="Normal 15" xfId="4"/>
    <cellStyle name="Normal 16" xfId="152"/>
    <cellStyle name="Normal 2" xfId="12"/>
    <cellStyle name="Normal 2 2" xfId="13"/>
    <cellStyle name="Normal 2 2 2" xfId="103"/>
    <cellStyle name="Normal 2 3" xfId="104"/>
    <cellStyle name="Normal 2 4" xfId="105"/>
    <cellStyle name="Normal 3" xfId="14"/>
    <cellStyle name="Normal 3 2" xfId="106"/>
    <cellStyle name="Normal 3 3" xfId="107"/>
    <cellStyle name="Normal 4" xfId="15"/>
    <cellStyle name="Normal 4 2" xfId="108"/>
    <cellStyle name="Normal 5" xfId="16"/>
    <cellStyle name="Normal 5 2" xfId="109"/>
    <cellStyle name="Normal 5 2 2" xfId="110"/>
    <cellStyle name="Normal 6" xfId="17"/>
    <cellStyle name="Normal 7" xfId="111"/>
    <cellStyle name="Normal 7 2" xfId="112"/>
    <cellStyle name="Normal 8" xfId="18"/>
    <cellStyle name="Normal 9" xfId="19"/>
    <cellStyle name="Note 2" xfId="113"/>
    <cellStyle name="Note 2 2" xfId="114"/>
    <cellStyle name="Note 3" xfId="148"/>
    <cellStyle name="Output 2" xfId="115"/>
    <cellStyle name="Output 2 2" xfId="116"/>
    <cellStyle name="Output 2 2 2" xfId="117"/>
    <cellStyle name="Output 2 3" xfId="118"/>
    <cellStyle name="Percent" xfId="2" builtinId="5"/>
    <cellStyle name="Percent 2" xfId="119"/>
    <cellStyle name="Percent 2 2" xfId="149"/>
    <cellStyle name="Percent 3" xfId="120"/>
    <cellStyle name="Percent 4" xfId="121"/>
    <cellStyle name="Percent 5" xfId="129"/>
    <cellStyle name="Source_1_1" xfId="20"/>
    <cellStyle name="Style1" xfId="131"/>
    <cellStyle name="Style1 2" xfId="135"/>
    <cellStyle name="Style3" xfId="134"/>
    <cellStyle name="Title 2" xfId="122"/>
    <cellStyle name="Total 2" xfId="123"/>
    <cellStyle name="Total 2 2" xfId="124"/>
    <cellStyle name="Total 2 2 2" xfId="125"/>
    <cellStyle name="Total 2 3" xfId="126"/>
    <cellStyle name="Warning Text 2" xfId="127"/>
    <cellStyle name="Warning Text 2 2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7738</xdr:colOff>
      <xdr:row>6</xdr:row>
      <xdr:rowOff>116219</xdr:rowOff>
    </xdr:from>
    <xdr:to>
      <xdr:col>9</xdr:col>
      <xdr:colOff>504825</xdr:colOff>
      <xdr:row>17</xdr:row>
      <xdr:rowOff>114301</xdr:rowOff>
    </xdr:to>
    <xdr:pic>
      <xdr:nvPicPr>
        <xdr:cNvPr id="1029" name="il_fi" descr="http://www.utility-exchange.co.uk/wp-content/uploads/2011/06/Offshore-Wind-Far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5938" y="1221119"/>
          <a:ext cx="2783087" cy="192213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752475</xdr:colOff>
      <xdr:row>22</xdr:row>
      <xdr:rowOff>157353</xdr:rowOff>
    </xdr:from>
    <xdr:to>
      <xdr:col>9</xdr:col>
      <xdr:colOff>542925</xdr:colOff>
      <xdr:row>32</xdr:row>
      <xdr:rowOff>13018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675" y="4043553"/>
          <a:ext cx="2838450" cy="16368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https://www.gov.uk/government/uploads/system/uploads/attachment_data/file/556694/Regional_spreadsheets__2003-2015__-_Std_LFs.xls" TargetMode="External" Type="http://schemas.openxmlformats.org/officeDocument/2006/relationships/hyperlink"/><Relationship Id="rId2" Target="https://assets.publishing.service.gov.uk/government/uploads/system/uploads/attachment_data/file/766296/Sub-national_electricity_consumption_statistics_2005-2017.xlsx" TargetMode="External" Type="http://schemas.openxmlformats.org/officeDocument/2006/relationships/hyperlink"/><Relationship Id="rId3" Target="https://assets.publishing.service.gov.uk/government/uploads/system/uploads/attachment_data/file/766072/Regional_Electricity_Generation_and_Supply.xls" TargetMode="External" Type="http://schemas.openxmlformats.org/officeDocument/2006/relationships/hyperlink"/><Relationship Id="rId4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https://www.gov.uk/government/publications/electricity-chapter-5-digest-of-united-kingdom-energy-statistics-dukes" TargetMode="External" Type="http://schemas.openxmlformats.org/officeDocument/2006/relationships/hyperlink"/><Relationship Id="rId2" Target="https://www.gov.uk/government/collections/government-conversion-factors-for-company-reporting" TargetMode="External" Type="http://schemas.openxmlformats.org/officeDocument/2006/relationships/hyperlink"/><Relationship Id="rId3" Target="../printerSettings/printerSettings3.bin" Type="http://schemas.openxmlformats.org/officeDocument/2006/relationships/printerSettings"/><Relationship Id="rId4" Target="../drawings/vmlDrawing1.vml" Type="http://schemas.openxmlformats.org/officeDocument/2006/relationships/vmlDrawing"/><Relationship Id="rId5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tabSelected="1" workbookViewId="0">
      <selection activeCell="C13" sqref="C13"/>
    </sheetView>
  </sheetViews>
  <sheetFormatPr defaultColWidth="8.88671875" defaultRowHeight="13.5" x14ac:dyDescent="0.25"/>
  <cols>
    <col min="1" max="1" customWidth="true" style="3" width="2.21875" collapsed="false"/>
    <col min="2" max="2" customWidth="true" style="3" width="32.109375" collapsed="false"/>
    <col min="3" max="3" bestFit="true" customWidth="true" style="3" width="35.88671875" collapsed="false"/>
    <col min="4" max="4" customWidth="true" style="3" width="10.6640625" collapsed="false"/>
    <col min="5" max="16384" style="3" width="8.88671875" collapsed="false"/>
  </cols>
  <sheetData>
    <row r="1" spans="2:10" ht="18" x14ac:dyDescent="0.25">
      <c r="B1" s="1" t="s">
        <v>40</v>
      </c>
    </row>
    <row r="2" spans="2:10" ht="14.25" thickBot="1" x14ac:dyDescent="0.3">
      <c r="B2" s="20" t="s">
        <v>63</v>
      </c>
    </row>
    <row r="3" spans="2:10" ht="14.25" thickBot="1" x14ac:dyDescent="0.3">
      <c r="B3" s="20" t="s">
        <v>64</v>
      </c>
      <c r="C3" s="4" t="s">
        <v>18</v>
      </c>
    </row>
    <row r="4" spans="2:10" x14ac:dyDescent="0.25">
      <c r="B4" s="2"/>
    </row>
    <row r="5" spans="2:10" x14ac:dyDescent="0.25">
      <c r="B5" s="5" t="s">
        <v>16</v>
      </c>
      <c r="C5" s="6"/>
      <c r="D5" s="6"/>
      <c r="E5" s="6"/>
      <c r="F5" s="6"/>
      <c r="G5" s="17"/>
      <c r="H5" s="17"/>
      <c r="I5" s="17"/>
      <c r="J5" s="18"/>
    </row>
    <row r="6" spans="2:10" x14ac:dyDescent="0.25">
      <c r="B6" s="7"/>
      <c r="C6" s="8"/>
      <c r="D6" s="8"/>
      <c r="E6" s="8"/>
      <c r="F6" s="8"/>
      <c r="G6" s="8"/>
      <c r="H6" s="8"/>
      <c r="I6" s="8"/>
      <c r="J6" s="9"/>
    </row>
    <row r="7" spans="2:10" x14ac:dyDescent="0.25">
      <c r="B7" s="10" t="s">
        <v>21</v>
      </c>
      <c r="C7" s="8"/>
      <c r="D7" s="8"/>
      <c r="E7" s="8"/>
      <c r="F7" s="8"/>
      <c r="G7" s="8"/>
      <c r="H7" s="8"/>
      <c r="I7" s="8"/>
      <c r="J7" s="9"/>
    </row>
    <row r="8" spans="2:10" x14ac:dyDescent="0.25">
      <c r="B8" s="10" t="s">
        <v>10</v>
      </c>
      <c r="C8" s="8"/>
      <c r="D8" s="8"/>
      <c r="E8" s="8"/>
      <c r="F8" s="8"/>
      <c r="G8" s="8"/>
      <c r="H8" s="8"/>
      <c r="I8" s="8"/>
      <c r="J8" s="9"/>
    </row>
    <row r="9" spans="2:10" x14ac:dyDescent="0.25">
      <c r="B9" s="7"/>
      <c r="C9" s="8"/>
      <c r="D9" s="8"/>
      <c r="E9" s="8"/>
      <c r="F9" s="8"/>
      <c r="G9" s="8"/>
      <c r="H9" s="8"/>
      <c r="I9" s="8"/>
      <c r="J9" s="9"/>
    </row>
    <row r="10" spans="2:10" ht="14.25" thickBot="1" x14ac:dyDescent="0.3">
      <c r="B10" s="7"/>
      <c r="C10" s="8"/>
      <c r="D10" s="8"/>
      <c r="E10" s="8"/>
      <c r="F10" s="8"/>
      <c r="G10" s="8"/>
      <c r="H10" s="8"/>
      <c r="I10" s="8"/>
      <c r="J10" s="9"/>
    </row>
    <row r="11" spans="2:10" ht="14.25" thickBot="1" x14ac:dyDescent="0.3">
      <c r="B11" s="11" t="s">
        <v>1</v>
      </c>
      <c r="C11" s="77">
        <v>500</v>
      </c>
      <c r="D11" s="8" t="s">
        <v>2</v>
      </c>
      <c r="E11" s="8"/>
      <c r="F11" s="8"/>
      <c r="G11" s="8"/>
      <c r="H11" s="8"/>
      <c r="I11" s="8"/>
      <c r="J11" s="9"/>
    </row>
    <row r="12" spans="2:10" ht="14.25" thickBot="1" x14ac:dyDescent="0.3">
      <c r="B12" s="11"/>
      <c r="C12" s="12"/>
      <c r="D12" s="8"/>
      <c r="E12" s="8"/>
      <c r="F12" s="8"/>
      <c r="G12" s="8"/>
      <c r="H12" s="8"/>
      <c r="I12" s="8"/>
      <c r="J12" s="9"/>
    </row>
    <row r="13" spans="2:10" ht="14.25" thickBot="1" x14ac:dyDescent="0.3">
      <c r="B13" s="11" t="s">
        <v>8</v>
      </c>
      <c r="C13" s="78" t="s">
        <v>37</v>
      </c>
      <c r="D13" s="8"/>
      <c r="E13" s="8"/>
      <c r="F13" s="8"/>
      <c r="G13" s="8"/>
      <c r="H13" s="8"/>
      <c r="I13" s="8"/>
      <c r="J13" s="9"/>
    </row>
    <row r="14" spans="2:10" x14ac:dyDescent="0.25">
      <c r="B14" s="11"/>
      <c r="C14" s="8"/>
      <c r="D14" s="8"/>
      <c r="E14" s="8"/>
      <c r="F14" s="8"/>
      <c r="G14" s="8"/>
      <c r="H14" s="8"/>
      <c r="I14" s="8"/>
      <c r="J14" s="9"/>
    </row>
    <row r="15" spans="2:10" x14ac:dyDescent="0.25">
      <c r="B15" s="10" t="s">
        <v>9</v>
      </c>
      <c r="C15" s="8"/>
      <c r="D15" s="8"/>
      <c r="E15" s="8"/>
      <c r="F15" s="8"/>
      <c r="G15" s="8"/>
      <c r="H15" s="8"/>
      <c r="I15" s="8"/>
      <c r="J15" s="9"/>
    </row>
    <row r="16" spans="2:10" x14ac:dyDescent="0.25">
      <c r="B16" s="10"/>
      <c r="C16" s="8"/>
      <c r="D16" s="8"/>
      <c r="E16" s="8"/>
      <c r="F16" s="8"/>
      <c r="G16" s="8"/>
      <c r="H16" s="8"/>
      <c r="I16" s="8"/>
      <c r="J16" s="9"/>
    </row>
    <row r="17" spans="2:10" x14ac:dyDescent="0.25">
      <c r="B17" s="11" t="s">
        <v>7</v>
      </c>
      <c r="C17" s="21">
        <f>VLOOKUP($C$13,'Q1 data'!$B$27:$D$35,3,FALSE)</f>
        <v>1107744.0438821479</v>
      </c>
      <c r="D17" s="8" t="s">
        <v>0</v>
      </c>
      <c r="E17" s="8"/>
      <c r="F17" s="8"/>
      <c r="G17" s="8"/>
      <c r="H17" s="8"/>
      <c r="I17" s="8"/>
      <c r="J17" s="9"/>
    </row>
    <row r="18" spans="2:10" x14ac:dyDescent="0.25">
      <c r="B18" s="7"/>
      <c r="C18" s="22"/>
      <c r="D18" s="8"/>
      <c r="E18" s="8"/>
      <c r="F18" s="8"/>
      <c r="G18" s="8"/>
      <c r="H18" s="8"/>
      <c r="I18" s="8"/>
      <c r="J18" s="9"/>
    </row>
    <row r="19" spans="2:10" x14ac:dyDescent="0.25">
      <c r="B19" s="11" t="s">
        <v>20</v>
      </c>
      <c r="C19" s="21">
        <f>VLOOKUP($C$13,'Q1 data'!$B$43:$D$51,3,FALSE)</f>
        <v>283312</v>
      </c>
      <c r="D19" s="8" t="s">
        <v>28</v>
      </c>
      <c r="E19" s="8"/>
      <c r="F19" s="8"/>
      <c r="G19" s="8"/>
      <c r="H19" s="8"/>
      <c r="I19" s="8"/>
      <c r="J19" s="9"/>
    </row>
    <row r="20" spans="2:10" x14ac:dyDescent="0.25">
      <c r="B20" s="13"/>
      <c r="C20" s="14"/>
      <c r="D20" s="14"/>
      <c r="E20" s="14"/>
      <c r="F20" s="14"/>
      <c r="G20" s="14"/>
      <c r="H20" s="14"/>
      <c r="I20" s="14"/>
      <c r="J20" s="15"/>
    </row>
    <row r="23" spans="2:10" x14ac:dyDescent="0.25">
      <c r="B23" s="5" t="s">
        <v>17</v>
      </c>
      <c r="C23" s="6"/>
      <c r="D23" s="6"/>
      <c r="E23" s="6"/>
      <c r="F23" s="6"/>
      <c r="G23" s="17"/>
      <c r="H23" s="17"/>
      <c r="I23" s="17"/>
      <c r="J23" s="18"/>
    </row>
    <row r="24" spans="2:10" x14ac:dyDescent="0.25">
      <c r="B24" s="7"/>
      <c r="C24" s="8"/>
      <c r="D24" s="8"/>
      <c r="E24" s="8"/>
      <c r="F24" s="8"/>
      <c r="G24" s="8"/>
      <c r="H24" s="8"/>
      <c r="I24" s="8"/>
      <c r="J24" s="9"/>
    </row>
    <row r="25" spans="2:10" ht="15.75" x14ac:dyDescent="0.3">
      <c r="B25" s="10" t="s">
        <v>41</v>
      </c>
      <c r="C25" s="8"/>
      <c r="D25" s="8"/>
      <c r="E25" s="8"/>
      <c r="F25" s="8"/>
      <c r="G25" s="8"/>
      <c r="H25" s="8"/>
      <c r="I25" s="8"/>
      <c r="J25" s="9"/>
    </row>
    <row r="26" spans="2:10" ht="14.25" thickBot="1" x14ac:dyDescent="0.3">
      <c r="B26" s="7"/>
      <c r="C26" s="8"/>
      <c r="D26" s="8"/>
      <c r="E26" s="8"/>
      <c r="F26" s="8"/>
      <c r="G26" s="8"/>
      <c r="H26" s="8"/>
      <c r="I26" s="19"/>
      <c r="J26" s="9"/>
    </row>
    <row r="27" spans="2:10" ht="14.25" thickBot="1" x14ac:dyDescent="0.3">
      <c r="B27" s="11" t="s">
        <v>11</v>
      </c>
      <c r="C27" s="79" t="s">
        <v>13</v>
      </c>
      <c r="D27" s="8"/>
      <c r="E27" s="8"/>
      <c r="F27" s="8"/>
      <c r="G27" s="8"/>
      <c r="H27" s="8"/>
      <c r="I27" s="8"/>
      <c r="J27" s="9"/>
    </row>
    <row r="28" spans="2:10" x14ac:dyDescent="0.25">
      <c r="B28" s="7"/>
      <c r="C28" s="8"/>
      <c r="D28" s="8"/>
      <c r="E28" s="8"/>
      <c r="F28" s="8"/>
      <c r="G28" s="8"/>
      <c r="H28" s="8"/>
      <c r="I28" s="8"/>
      <c r="J28" s="9"/>
    </row>
    <row r="29" spans="2:10" x14ac:dyDescent="0.25">
      <c r="B29" s="7"/>
      <c r="C29" s="8"/>
      <c r="D29" s="8"/>
      <c r="E29" s="8"/>
      <c r="F29" s="8"/>
      <c r="G29" s="8"/>
      <c r="H29" s="8"/>
      <c r="I29" s="8"/>
      <c r="J29" s="9"/>
    </row>
    <row r="30" spans="2:10" x14ac:dyDescent="0.25">
      <c r="B30" s="10" t="s">
        <v>9</v>
      </c>
      <c r="C30" s="8"/>
      <c r="D30" s="8"/>
      <c r="E30" s="8"/>
      <c r="F30" s="8"/>
      <c r="G30" s="8"/>
      <c r="H30" s="8"/>
      <c r="I30" s="8"/>
      <c r="J30" s="9"/>
    </row>
    <row r="31" spans="2:10" x14ac:dyDescent="0.25">
      <c r="B31" s="7"/>
      <c r="C31" s="8"/>
      <c r="D31" s="8"/>
      <c r="E31" s="8"/>
      <c r="F31" s="8"/>
      <c r="G31" s="8"/>
      <c r="H31" s="8"/>
      <c r="I31" s="8"/>
      <c r="J31" s="9"/>
    </row>
    <row r="32" spans="2:10" ht="15" x14ac:dyDescent="0.3">
      <c r="B32" s="11" t="s">
        <v>42</v>
      </c>
      <c r="C32" s="23">
        <f>VLOOKUP($C$13,'Q2 data'!$B$20:$E$28,4,FALSE)</f>
        <v>1016952.8142086858</v>
      </c>
      <c r="D32" s="8" t="s">
        <v>43</v>
      </c>
      <c r="E32" s="8"/>
      <c r="F32" s="8"/>
      <c r="G32" s="8"/>
      <c r="H32" s="8"/>
      <c r="I32" s="8"/>
      <c r="J32" s="9"/>
    </row>
    <row r="33" spans="2:10" x14ac:dyDescent="0.25">
      <c r="B33" s="13"/>
      <c r="C33" s="14"/>
      <c r="D33" s="14"/>
      <c r="E33" s="14"/>
      <c r="F33" s="14"/>
      <c r="G33" s="14"/>
      <c r="H33" s="14"/>
      <c r="I33" s="14"/>
      <c r="J33" s="15"/>
    </row>
    <row r="35" spans="2:10" x14ac:dyDescent="0.25">
      <c r="B35" s="16" t="str">
        <f>IF(C13="MSW",'Q2 data'!B31,"")</f>
        <v/>
      </c>
    </row>
  </sheetData>
  <sheetProtection algorithmName="SHA-512" hashValue="zTnZWfD74E8Suv330xJHWga7C1pJXN1ENgNCoiTFQOxuGGv+wfxxeBmZ8t3OuoI+PkwiJ9IYtw89rPDTgXghBQ==" saltValue="9iGl+MVpPH9CDfQyvGsx8A==" spinCount="100000" sheet="1" selectLockedCells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'Q2 data'!$B$7:$B$11</xm:f>
          </x14:formula1>
          <xm:sqref>C27</xm:sqref>
        </x14:dataValidation>
        <x14:dataValidation type="list" allowBlank="1" showInputMessage="1" showErrorMessage="1">
          <x14:formula1>
            <xm:f>'Q1 data'!$B$7:$B$15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B17" sqref="B17"/>
    </sheetView>
  </sheetViews>
  <sheetFormatPr defaultRowHeight="13.5" x14ac:dyDescent="0.25"/>
  <cols>
    <col min="1" max="1" customWidth="true" style="3" width="2.21875" collapsed="false"/>
    <col min="2" max="2" bestFit="true" customWidth="true" style="3" width="10.0" collapsed="false"/>
    <col min="3" max="3" customWidth="true" style="3" width="20.0" collapsed="false"/>
    <col min="4" max="9" customWidth="true" style="3" width="12.21875" collapsed="false"/>
    <col min="10" max="10" customWidth="true" style="3" width="14.88671875" collapsed="false"/>
    <col min="11" max="16384" style="3" width="8.88671875" collapsed="false"/>
  </cols>
  <sheetData>
    <row r="1" spans="1:17" ht="15.75" x14ac:dyDescent="0.25">
      <c r="A1" s="52" t="s">
        <v>61</v>
      </c>
    </row>
    <row r="2" spans="1:17" ht="14.25" thickBot="1" x14ac:dyDescent="0.3"/>
    <row r="3" spans="1:17" ht="14.25" thickBot="1" x14ac:dyDescent="0.3">
      <c r="B3" s="53">
        <f>Summary!C11</f>
        <v>500</v>
      </c>
      <c r="C3" s="3" t="s">
        <v>3</v>
      </c>
      <c r="G3" s="28">
        <f>B3*24*365</f>
        <v>4380000</v>
      </c>
      <c r="H3" s="3" t="s">
        <v>25</v>
      </c>
    </row>
    <row r="5" spans="1:17" ht="14.25" thickBot="1" x14ac:dyDescent="0.3">
      <c r="B5" s="3" t="s">
        <v>24</v>
      </c>
    </row>
    <row r="6" spans="1:17" ht="14.25" thickBot="1" x14ac:dyDescent="0.3">
      <c r="B6" s="29" t="s">
        <v>22</v>
      </c>
      <c r="C6" s="54"/>
      <c r="D6" s="49">
        <v>2014</v>
      </c>
      <c r="E6" s="49">
        <v>2015</v>
      </c>
      <c r="F6" s="49">
        <v>2016</v>
      </c>
      <c r="G6" s="49">
        <v>2017</v>
      </c>
      <c r="H6" s="49">
        <v>2018</v>
      </c>
      <c r="I6" s="50" t="s">
        <v>4</v>
      </c>
    </row>
    <row r="7" spans="1:17" x14ac:dyDescent="0.25">
      <c r="B7" s="31" t="s">
        <v>37</v>
      </c>
      <c r="C7" s="55"/>
      <c r="D7" s="57">
        <v>0.2627669154618813</v>
      </c>
      <c r="E7" s="57">
        <v>0.29098454444432548</v>
      </c>
      <c r="F7" s="83">
        <v>0.23178214237710967</v>
      </c>
      <c r="G7" s="57">
        <v>0.27820992310704007</v>
      </c>
      <c r="H7" s="57">
        <v>0.26944154933550901</v>
      </c>
      <c r="I7" s="58">
        <f>AVERAGE(D7:H7)</f>
        <v>0.26663701494517317</v>
      </c>
      <c r="L7" s="47"/>
      <c r="M7" s="47"/>
      <c r="N7" s="47"/>
      <c r="O7" s="47"/>
      <c r="P7" s="47"/>
      <c r="Q7" s="47"/>
    </row>
    <row r="8" spans="1:17" x14ac:dyDescent="0.25">
      <c r="B8" s="31" t="s">
        <v>38</v>
      </c>
      <c r="C8" s="55"/>
      <c r="D8" s="57">
        <v>0.33550978087024996</v>
      </c>
      <c r="E8" s="57">
        <v>0.31963032684607895</v>
      </c>
      <c r="F8" s="83">
        <v>0.30529949156653796</v>
      </c>
      <c r="G8" s="57">
        <v>0.3235647527024616</v>
      </c>
      <c r="H8" s="57">
        <v>0.35987921191068989</v>
      </c>
      <c r="I8" s="58">
        <f t="shared" ref="I8:I15" si="0">AVERAGE(D8:H8)</f>
        <v>0.32877671277920373</v>
      </c>
      <c r="L8" s="47"/>
      <c r="M8" s="47"/>
      <c r="N8" s="47"/>
      <c r="O8" s="47"/>
      <c r="P8" s="47"/>
      <c r="Q8" s="47"/>
    </row>
    <row r="9" spans="1:17" x14ac:dyDescent="0.25">
      <c r="B9" s="31" t="s">
        <v>58</v>
      </c>
      <c r="C9" s="55"/>
      <c r="D9" s="57">
        <v>0.10606183615347102</v>
      </c>
      <c r="E9" s="57">
        <v>9.9979720935161498E-2</v>
      </c>
      <c r="F9" s="83">
        <v>0.10428222065999476</v>
      </c>
      <c r="G9" s="57">
        <v>0.10364353596819731</v>
      </c>
      <c r="H9" s="57">
        <v>0.10842553038531014</v>
      </c>
      <c r="I9" s="58">
        <f>AVERAGE(D9:H9)</f>
        <v>0.10447856882042694</v>
      </c>
      <c r="L9" s="47"/>
      <c r="M9" s="47"/>
      <c r="N9" s="47"/>
      <c r="O9" s="47"/>
      <c r="P9" s="47"/>
      <c r="Q9" s="47"/>
    </row>
    <row r="10" spans="1:17" x14ac:dyDescent="0.25">
      <c r="B10" s="31" t="s">
        <v>35</v>
      </c>
      <c r="C10" s="55"/>
      <c r="D10" s="57">
        <v>0.41197139528512317</v>
      </c>
      <c r="E10" s="57">
        <v>0.42985980126272949</v>
      </c>
      <c r="F10" s="83">
        <v>0.35321021901319311</v>
      </c>
      <c r="G10" s="57">
        <v>0.37585278141238665</v>
      </c>
      <c r="H10" s="57">
        <v>0.34856897956934524</v>
      </c>
      <c r="I10" s="58">
        <f t="shared" si="0"/>
        <v>0.38389263530855555</v>
      </c>
      <c r="L10" s="47"/>
      <c r="M10" s="47"/>
      <c r="N10" s="47"/>
      <c r="O10" s="47"/>
      <c r="P10" s="47"/>
      <c r="Q10" s="47"/>
    </row>
    <row r="11" spans="1:17" x14ac:dyDescent="0.25">
      <c r="B11" s="31" t="s">
        <v>33</v>
      </c>
      <c r="C11" s="55"/>
      <c r="D11" s="57">
        <v>0.41137562913703418</v>
      </c>
      <c r="E11" s="57">
        <v>0.42854548931404651</v>
      </c>
      <c r="F11" s="83">
        <v>0.35140868436937378</v>
      </c>
      <c r="G11" s="57">
        <v>0.36941816782134035</v>
      </c>
      <c r="H11" s="57">
        <v>0.33928264442507411</v>
      </c>
      <c r="I11" s="58">
        <f t="shared" si="0"/>
        <v>0.38000612301337378</v>
      </c>
      <c r="L11" s="47"/>
      <c r="M11" s="47"/>
      <c r="N11" s="47"/>
      <c r="O11" s="47"/>
      <c r="P11" s="47"/>
      <c r="Q11" s="47"/>
    </row>
    <row r="12" spans="1:17" x14ac:dyDescent="0.25">
      <c r="B12" s="31" t="s">
        <v>34</v>
      </c>
      <c r="C12" s="55"/>
      <c r="D12" s="57">
        <v>0.4165845912110942</v>
      </c>
      <c r="E12" s="57">
        <v>0.43852555536066296</v>
      </c>
      <c r="F12" s="83">
        <v>0.36275541843904735</v>
      </c>
      <c r="G12" s="57">
        <v>0.4050476964180984</v>
      </c>
      <c r="H12" s="57">
        <v>0.38841335208039007</v>
      </c>
      <c r="I12" s="58">
        <f t="shared" si="0"/>
        <v>0.40226532270185861</v>
      </c>
      <c r="L12" s="47"/>
      <c r="M12" s="47"/>
      <c r="N12" s="47"/>
      <c r="O12" s="47"/>
      <c r="P12" s="47"/>
      <c r="Q12" s="47"/>
    </row>
    <row r="13" spans="1:17" x14ac:dyDescent="0.25">
      <c r="B13" s="31" t="s">
        <v>30</v>
      </c>
      <c r="C13" s="55"/>
      <c r="D13" s="57">
        <v>0.52530221410965772</v>
      </c>
      <c r="E13" s="57">
        <v>0.49401065815007722</v>
      </c>
      <c r="F13" s="83">
        <v>0.48226243532241869</v>
      </c>
      <c r="G13" s="57">
        <v>0.43807792899884068</v>
      </c>
      <c r="H13" s="57">
        <v>0.41588462640958995</v>
      </c>
      <c r="I13" s="58">
        <f t="shared" si="0"/>
        <v>0.47110757259811686</v>
      </c>
      <c r="L13" s="47"/>
      <c r="M13" s="47"/>
      <c r="N13" s="47"/>
      <c r="O13" s="47"/>
      <c r="P13" s="47"/>
      <c r="Q13" s="47"/>
    </row>
    <row r="14" spans="1:17" x14ac:dyDescent="0.25">
      <c r="B14" s="31" t="s">
        <v>31</v>
      </c>
      <c r="C14" s="55"/>
      <c r="D14" s="57">
        <v>0.46133634101659693</v>
      </c>
      <c r="E14" s="57">
        <v>0.43324828889013622</v>
      </c>
      <c r="F14" s="83">
        <v>0.51290362642900056</v>
      </c>
      <c r="G14" s="57">
        <v>0.56639419670342728</v>
      </c>
      <c r="H14" s="57">
        <v>0.55267459827695831</v>
      </c>
      <c r="I14" s="58">
        <f t="shared" si="0"/>
        <v>0.5053114102632239</v>
      </c>
      <c r="L14" s="47"/>
      <c r="M14" s="47"/>
      <c r="N14" s="47"/>
      <c r="O14" s="47"/>
      <c r="P14" s="47"/>
      <c r="Q14" s="47"/>
    </row>
    <row r="15" spans="1:17" ht="14.25" thickBot="1" x14ac:dyDescent="0.3">
      <c r="B15" s="32" t="s">
        <v>32</v>
      </c>
      <c r="C15" s="56"/>
      <c r="D15" s="59">
        <v>0.69449645093892609</v>
      </c>
      <c r="E15" s="59">
        <v>0.64042893917925015</v>
      </c>
      <c r="F15" s="84">
        <v>0.62973511196337173</v>
      </c>
      <c r="G15" s="59">
        <v>0.69230164446587694</v>
      </c>
      <c r="H15" s="59">
        <v>0.60038763441458776</v>
      </c>
      <c r="I15" s="60">
        <f t="shared" si="0"/>
        <v>0.65146995619240256</v>
      </c>
      <c r="L15" s="47"/>
      <c r="M15" s="47"/>
      <c r="N15" s="47"/>
      <c r="O15" s="47"/>
      <c r="P15" s="47"/>
      <c r="Q15" s="47"/>
    </row>
    <row r="16" spans="1:17" x14ac:dyDescent="0.25">
      <c r="B16" s="20" t="s">
        <v>52</v>
      </c>
    </row>
    <row r="17" spans="2:17" x14ac:dyDescent="0.25">
      <c r="B17" s="80" t="s">
        <v>51</v>
      </c>
    </row>
    <row r="18" spans="2:17" x14ac:dyDescent="0.25">
      <c r="B18" s="35"/>
    </row>
    <row r="19" spans="2:17" ht="14.25" thickBot="1" x14ac:dyDescent="0.3">
      <c r="B19" s="3" t="s">
        <v>26</v>
      </c>
    </row>
    <row r="20" spans="2:17" ht="14.25" thickBot="1" x14ac:dyDescent="0.3">
      <c r="B20" s="29"/>
      <c r="C20" s="30"/>
      <c r="D20" s="49">
        <v>2014</v>
      </c>
      <c r="E20" s="49">
        <v>2015</v>
      </c>
      <c r="F20" s="49">
        <v>2016</v>
      </c>
      <c r="G20" s="49">
        <v>2017</v>
      </c>
      <c r="H20" s="49">
        <v>2018</v>
      </c>
      <c r="I20" s="50" t="s">
        <v>4</v>
      </c>
      <c r="L20" s="48"/>
      <c r="M20" s="48"/>
      <c r="N20" s="48"/>
      <c r="O20" s="48"/>
      <c r="P20" s="48"/>
      <c r="Q20" s="48"/>
    </row>
    <row r="21" spans="2:17" ht="14.25" thickBot="1" x14ac:dyDescent="0.3">
      <c r="B21" s="32" t="s">
        <v>27</v>
      </c>
      <c r="C21" s="36"/>
      <c r="D21" s="74">
        <v>5.6116668148545157E-2</v>
      </c>
      <c r="E21" s="75">
        <v>4.7991799635862094E-2</v>
      </c>
      <c r="F21" s="75">
        <v>5.3643089419813023E-2</v>
      </c>
      <c r="G21" s="75">
        <v>4.8282148247428672E-2</v>
      </c>
      <c r="H21" s="75">
        <v>5.1383965687234634E-2</v>
      </c>
      <c r="I21" s="51">
        <f>AVERAGE(D21:H21)</f>
        <v>5.1483534227776719E-2</v>
      </c>
    </row>
    <row r="22" spans="2:17" x14ac:dyDescent="0.25">
      <c r="B22" s="20" t="s">
        <v>53</v>
      </c>
      <c r="C22" s="24"/>
      <c r="D22" s="24"/>
      <c r="E22" s="24"/>
      <c r="F22" s="24"/>
      <c r="G22" s="25"/>
      <c r="H22" s="25"/>
      <c r="I22" s="26"/>
    </row>
    <row r="23" spans="2:17" x14ac:dyDescent="0.25">
      <c r="B23" s="80" t="s">
        <v>59</v>
      </c>
      <c r="C23" s="24"/>
      <c r="D23" s="24"/>
      <c r="E23" s="24"/>
      <c r="F23" s="24"/>
      <c r="G23" s="25"/>
      <c r="H23" s="25"/>
      <c r="I23" s="26"/>
    </row>
    <row r="24" spans="2:17" x14ac:dyDescent="0.25">
      <c r="B24" s="8"/>
      <c r="C24" s="24"/>
      <c r="D24" s="24"/>
      <c r="E24" s="24"/>
      <c r="F24" s="24"/>
      <c r="G24" s="25"/>
      <c r="H24" s="25"/>
      <c r="I24" s="26"/>
    </row>
    <row r="25" spans="2:17" ht="14.25" thickBot="1" x14ac:dyDescent="0.3">
      <c r="B25" s="3" t="s">
        <v>5</v>
      </c>
    </row>
    <row r="26" spans="2:17" ht="27" thickBot="1" x14ac:dyDescent="0.3">
      <c r="B26" s="29" t="s">
        <v>22</v>
      </c>
      <c r="C26" s="37"/>
      <c r="D26" s="38" t="s">
        <v>23</v>
      </c>
    </row>
    <row r="27" spans="2:17" x14ac:dyDescent="0.25">
      <c r="B27" s="31" t="s">
        <v>37</v>
      </c>
      <c r="C27" s="39"/>
      <c r="D27" s="40">
        <f t="shared" ref="D27:D35" si="1">$G$3*(1-$I$21)*I7</f>
        <v>1107744.0438821479</v>
      </c>
    </row>
    <row r="28" spans="2:17" x14ac:dyDescent="0.25">
      <c r="B28" s="31" t="s">
        <v>38</v>
      </c>
      <c r="C28" s="39"/>
      <c r="D28" s="40">
        <f t="shared" si="1"/>
        <v>1365903.5502749037</v>
      </c>
    </row>
    <row r="29" spans="2:17" x14ac:dyDescent="0.25">
      <c r="B29" s="31" t="s">
        <v>58</v>
      </c>
      <c r="C29" s="39"/>
      <c r="D29" s="40">
        <f t="shared" si="1"/>
        <v>434056.43566763215</v>
      </c>
    </row>
    <row r="30" spans="2:17" x14ac:dyDescent="0.25">
      <c r="B30" s="31" t="s">
        <v>35</v>
      </c>
      <c r="C30" s="39"/>
      <c r="D30" s="40">
        <f t="shared" si="1"/>
        <v>1594882.7672733897</v>
      </c>
    </row>
    <row r="31" spans="2:17" x14ac:dyDescent="0.25">
      <c r="B31" s="31" t="s">
        <v>33</v>
      </c>
      <c r="C31" s="39"/>
      <c r="D31" s="40">
        <f t="shared" si="1"/>
        <v>1578736.2437033311</v>
      </c>
    </row>
    <row r="32" spans="2:17" x14ac:dyDescent="0.25">
      <c r="B32" s="31" t="s">
        <v>34</v>
      </c>
      <c r="C32" s="39"/>
      <c r="D32" s="40">
        <f t="shared" si="1"/>
        <v>1671212.1360004775</v>
      </c>
    </row>
    <row r="33" spans="2:6" x14ac:dyDescent="0.25">
      <c r="B33" s="31" t="s">
        <v>30</v>
      </c>
      <c r="C33" s="39"/>
      <c r="D33" s="40">
        <f t="shared" si="1"/>
        <v>1957217.4091457203</v>
      </c>
    </row>
    <row r="34" spans="2:6" x14ac:dyDescent="0.25">
      <c r="B34" s="31" t="s">
        <v>31</v>
      </c>
      <c r="C34" s="39"/>
      <c r="D34" s="40">
        <f t="shared" si="1"/>
        <v>2099317.3252403596</v>
      </c>
    </row>
    <row r="35" spans="2:6" ht="14.25" thickBot="1" x14ac:dyDescent="0.3">
      <c r="B35" s="32" t="s">
        <v>32</v>
      </c>
      <c r="C35" s="41"/>
      <c r="D35" s="42">
        <f t="shared" si="1"/>
        <v>2706533.314171284</v>
      </c>
    </row>
    <row r="36" spans="2:6" ht="14.25" thickBot="1" x14ac:dyDescent="0.3">
      <c r="B36" s="35"/>
    </row>
    <row r="37" spans="2:6" ht="14.25" thickBot="1" x14ac:dyDescent="0.3">
      <c r="B37" s="3" t="s">
        <v>62</v>
      </c>
      <c r="E37" s="76">
        <v>3909.9770118000001</v>
      </c>
      <c r="F37" s="3" t="s">
        <v>6</v>
      </c>
    </row>
    <row r="38" spans="2:6" x14ac:dyDescent="0.25">
      <c r="B38" s="20" t="s">
        <v>54</v>
      </c>
    </row>
    <row r="39" spans="2:6" x14ac:dyDescent="0.25">
      <c r="B39" s="80" t="s">
        <v>60</v>
      </c>
    </row>
    <row r="41" spans="2:6" ht="14.25" thickBot="1" x14ac:dyDescent="0.3">
      <c r="B41" s="3" t="s">
        <v>36</v>
      </c>
    </row>
    <row r="42" spans="2:6" ht="14.25" thickBot="1" x14ac:dyDescent="0.3">
      <c r="B42" s="29" t="s">
        <v>22</v>
      </c>
      <c r="C42" s="45"/>
      <c r="D42" s="46" t="s">
        <v>29</v>
      </c>
    </row>
    <row r="43" spans="2:6" x14ac:dyDescent="0.25">
      <c r="B43" s="31" t="s">
        <v>37</v>
      </c>
      <c r="C43" s="8"/>
      <c r="D43" s="40">
        <f t="shared" ref="D43:D51" si="2">ROUND(D27/($E$37/1000),0)</f>
        <v>283312</v>
      </c>
    </row>
    <row r="44" spans="2:6" x14ac:dyDescent="0.25">
      <c r="B44" s="31" t="s">
        <v>38</v>
      </c>
      <c r="C44" s="8"/>
      <c r="D44" s="40">
        <f t="shared" si="2"/>
        <v>349338</v>
      </c>
    </row>
    <row r="45" spans="2:6" x14ac:dyDescent="0.25">
      <c r="B45" s="31" t="s">
        <v>58</v>
      </c>
      <c r="C45" s="8"/>
      <c r="D45" s="40">
        <f t="shared" si="2"/>
        <v>111013</v>
      </c>
    </row>
    <row r="46" spans="2:6" x14ac:dyDescent="0.25">
      <c r="B46" s="31" t="s">
        <v>35</v>
      </c>
      <c r="C46" s="8"/>
      <c r="D46" s="40">
        <f t="shared" si="2"/>
        <v>407901</v>
      </c>
    </row>
    <row r="47" spans="2:6" x14ac:dyDescent="0.25">
      <c r="B47" s="31" t="s">
        <v>33</v>
      </c>
      <c r="C47" s="8"/>
      <c r="D47" s="40">
        <f t="shared" si="2"/>
        <v>403771</v>
      </c>
    </row>
    <row r="48" spans="2:6" x14ac:dyDescent="0.25">
      <c r="B48" s="31" t="s">
        <v>34</v>
      </c>
      <c r="C48" s="8"/>
      <c r="D48" s="40">
        <f t="shared" si="2"/>
        <v>427422</v>
      </c>
    </row>
    <row r="49" spans="2:4" x14ac:dyDescent="0.25">
      <c r="B49" s="31" t="s">
        <v>30</v>
      </c>
      <c r="C49" s="8"/>
      <c r="D49" s="40">
        <f t="shared" si="2"/>
        <v>500570</v>
      </c>
    </row>
    <row r="50" spans="2:4" x14ac:dyDescent="0.25">
      <c r="B50" s="31" t="s">
        <v>31</v>
      </c>
      <c r="C50" s="8"/>
      <c r="D50" s="40">
        <f t="shared" si="2"/>
        <v>536913</v>
      </c>
    </row>
    <row r="51" spans="2:4" ht="14.25" thickBot="1" x14ac:dyDescent="0.3">
      <c r="B51" s="32" t="s">
        <v>32</v>
      </c>
      <c r="C51" s="33"/>
      <c r="D51" s="42">
        <f t="shared" si="2"/>
        <v>692212</v>
      </c>
    </row>
  </sheetData>
  <sheetProtection algorithmName="SHA-512" hashValue="yrbjFAuhyk7lxQXvLR5G6RmMUAIQHCYW1xaRbH7sTLtxwaBz7cas1OlHm5xVkcR6Wn9D+ptj2nLCqKRSVuGIyA==" saltValue="+XUUz8/j8k2/uz2aPgfa8A==" spinCount="100000" sheet="1" selectLockedCells="1"/>
  <hyperlinks>
    <hyperlink ref="B17" r:id="rId1"/>
    <hyperlink ref="B39" r:id="rId2"/>
    <hyperlink ref="B23" r:id="rId3"/>
  </hyperlinks>
  <pageMargins left="0.7" right="0.7" top="0.75" bottom="0.75" header="0.3" footer="0.3"/>
  <pageSetup paperSize="9"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C12" sqref="C12"/>
    </sheetView>
  </sheetViews>
  <sheetFormatPr defaultRowHeight="13.5" x14ac:dyDescent="0.25"/>
  <cols>
    <col min="1" max="1" customWidth="true" style="3" width="2.21875" collapsed="false"/>
    <col min="2" max="2" customWidth="true" style="3" width="36.6640625" collapsed="false"/>
    <col min="3" max="3" customWidth="true" style="3" width="8.88671875" collapsed="false"/>
    <col min="4" max="6" style="3" width="8.88671875" collapsed="false"/>
    <col min="7" max="7" customWidth="true" style="3" width="8.6640625" collapsed="false"/>
    <col min="8" max="8" bestFit="true" customWidth="true" style="3" width="34.5546875" collapsed="false"/>
    <col min="9" max="16384" style="3" width="8.88671875" collapsed="false"/>
  </cols>
  <sheetData>
    <row r="1" spans="1:6" ht="19.5" x14ac:dyDescent="0.35">
      <c r="A1" s="52" t="s">
        <v>45</v>
      </c>
    </row>
    <row r="2" spans="1:6" x14ac:dyDescent="0.25">
      <c r="A2" s="27"/>
    </row>
    <row r="3" spans="1:6" ht="15" x14ac:dyDescent="0.3">
      <c r="B3" s="3" t="s">
        <v>46</v>
      </c>
    </row>
    <row r="4" spans="1:6" ht="14.25" thickBot="1" x14ac:dyDescent="0.3"/>
    <row r="5" spans="1:6" ht="15.75" x14ac:dyDescent="0.3">
      <c r="B5" s="43"/>
      <c r="C5" s="44"/>
      <c r="D5" s="44"/>
      <c r="E5" s="67" t="s">
        <v>44</v>
      </c>
    </row>
    <row r="6" spans="1:6" ht="14.25" thickBot="1" x14ac:dyDescent="0.3">
      <c r="B6" s="65" t="s">
        <v>12</v>
      </c>
      <c r="C6" s="66">
        <v>2015</v>
      </c>
      <c r="D6" s="66">
        <v>2016</v>
      </c>
      <c r="E6" s="72">
        <v>2017</v>
      </c>
    </row>
    <row r="7" spans="1:6" x14ac:dyDescent="0.25">
      <c r="B7" s="62" t="s">
        <v>13</v>
      </c>
      <c r="C7" s="63">
        <v>909.14920537827641</v>
      </c>
      <c r="D7" s="63">
        <v>931.41419543891811</v>
      </c>
      <c r="E7" s="64">
        <v>918.03952350284874</v>
      </c>
      <c r="F7" s="61"/>
    </row>
    <row r="8" spans="1:6" x14ac:dyDescent="0.25">
      <c r="B8" s="62" t="s">
        <v>14</v>
      </c>
      <c r="C8" s="63">
        <v>382.34222109728046</v>
      </c>
      <c r="D8" s="63">
        <v>377.92119413122776</v>
      </c>
      <c r="E8" s="64">
        <v>356.83973404158667</v>
      </c>
      <c r="F8" s="61"/>
    </row>
    <row r="9" spans="1:6" x14ac:dyDescent="0.25">
      <c r="B9" s="62" t="s">
        <v>15</v>
      </c>
      <c r="C9" s="63">
        <v>625.02682447006703</v>
      </c>
      <c r="D9" s="63">
        <v>496.76443500173116</v>
      </c>
      <c r="E9" s="64">
        <v>460.29645069960912</v>
      </c>
      <c r="F9" s="61"/>
    </row>
    <row r="10" spans="1:6" x14ac:dyDescent="0.25">
      <c r="B10" s="62" t="s">
        <v>55</v>
      </c>
      <c r="C10" s="63">
        <v>335.2818359248954</v>
      </c>
      <c r="D10" s="63">
        <v>264.67148397093405</v>
      </c>
      <c r="E10" s="64">
        <v>225.02744837010701</v>
      </c>
      <c r="F10" s="61"/>
    </row>
    <row r="11" spans="1:6" ht="14.25" thickBot="1" x14ac:dyDescent="0.3">
      <c r="B11" s="73" t="s">
        <v>49</v>
      </c>
      <c r="C11" s="81">
        <v>462.19</v>
      </c>
      <c r="D11" s="81">
        <v>412.04999999999995</v>
      </c>
      <c r="E11" s="82">
        <v>351.56</v>
      </c>
      <c r="F11" s="61"/>
    </row>
    <row r="12" spans="1:6" x14ac:dyDescent="0.25">
      <c r="B12" s="20" t="s">
        <v>57</v>
      </c>
      <c r="C12" s="80" t="s">
        <v>19</v>
      </c>
    </row>
    <row r="13" spans="1:6" x14ac:dyDescent="0.25">
      <c r="B13" s="20" t="s">
        <v>56</v>
      </c>
      <c r="C13" s="80" t="s">
        <v>50</v>
      </c>
    </row>
    <row r="14" spans="1:6" x14ac:dyDescent="0.25">
      <c r="B14" s="20"/>
    </row>
    <row r="15" spans="1:6" x14ac:dyDescent="0.25">
      <c r="B15" s="34"/>
    </row>
    <row r="16" spans="1:6" ht="14.25" thickBot="1" x14ac:dyDescent="0.3">
      <c r="B16" s="3" t="s">
        <v>39</v>
      </c>
    </row>
    <row r="17" spans="2:8" ht="15.75" thickBot="1" x14ac:dyDescent="0.35">
      <c r="B17" s="3" t="s">
        <v>47</v>
      </c>
      <c r="C17" s="68" t="str">
        <f>Summary!C27</f>
        <v>Coal</v>
      </c>
      <c r="D17" s="45"/>
      <c r="E17" s="45"/>
      <c r="F17" s="45"/>
      <c r="G17" s="37"/>
    </row>
    <row r="18" spans="2:8" ht="14.25" thickBot="1" x14ac:dyDescent="0.3"/>
    <row r="19" spans="2:8" ht="16.5" thickBot="1" x14ac:dyDescent="0.35">
      <c r="B19" s="29" t="s">
        <v>22</v>
      </c>
      <c r="C19" s="45"/>
      <c r="D19" s="45"/>
      <c r="E19" s="71" t="s">
        <v>48</v>
      </c>
      <c r="H19" s="22"/>
    </row>
    <row r="20" spans="2:8" x14ac:dyDescent="0.25">
      <c r="B20" s="31" t="s">
        <v>37</v>
      </c>
      <c r="C20" s="8"/>
      <c r="D20" s="8"/>
      <c r="E20" s="69">
        <f>VLOOKUP($C$17,$B$7:$E$11,4,FALSE)*VLOOKUP($B20,'Q1 data'!$B$27:$D$35,3,FALSE)/1000</f>
        <v>1016952.8142086858</v>
      </c>
    </row>
    <row r="21" spans="2:8" x14ac:dyDescent="0.25">
      <c r="B21" s="31" t="s">
        <v>38</v>
      </c>
      <c r="C21" s="8"/>
      <c r="D21" s="8"/>
      <c r="E21" s="69">
        <f>VLOOKUP($C$17,$B$7:$E$11,4,FALSE)*VLOOKUP($B21,'Q1 data'!$B$27:$D$35,3,FALSE)/1000</f>
        <v>1253953.4444452219</v>
      </c>
    </row>
    <row r="22" spans="2:8" x14ac:dyDescent="0.25">
      <c r="B22" s="31" t="s">
        <v>58</v>
      </c>
      <c r="C22" s="8"/>
      <c r="D22" s="8"/>
      <c r="E22" s="69">
        <f>VLOOKUP($C$17,$B$7:$E$11,4,FALSE)*VLOOKUP($B22,'Q1 data'!$B$27:$D$35,3,FALSE)/1000</f>
        <v>398480.96337365796</v>
      </c>
    </row>
    <row r="23" spans="2:8" x14ac:dyDescent="0.25">
      <c r="B23" s="31" t="s">
        <v>35</v>
      </c>
      <c r="C23" s="8"/>
      <c r="D23" s="8"/>
      <c r="E23" s="69">
        <f>VLOOKUP($C$17,$B$7:$E$11,4,FALSE)*VLOOKUP($B23,'Q1 data'!$B$27:$D$35,3,FALSE)/1000</f>
        <v>1464165.4157105675</v>
      </c>
    </row>
    <row r="24" spans="2:8" x14ac:dyDescent="0.25">
      <c r="B24" s="31" t="s">
        <v>33</v>
      </c>
      <c r="C24" s="8"/>
      <c r="D24" s="8"/>
      <c r="E24" s="69">
        <f>VLOOKUP($C$17,$B$7:$E$11,4,FALSE)*VLOOKUP($B24,'Q1 data'!$B$27:$D$35,3,FALSE)/1000</f>
        <v>1449342.2689060834</v>
      </c>
    </row>
    <row r="25" spans="2:8" x14ac:dyDescent="0.25">
      <c r="B25" s="31" t="s">
        <v>34</v>
      </c>
      <c r="C25" s="8"/>
      <c r="D25" s="8"/>
      <c r="E25" s="69">
        <f>VLOOKUP($C$17,$B$7:$E$11,4,FALSE)*VLOOKUP($B25,'Q1 data'!$B$27:$D$35,3,FALSE)/1000</f>
        <v>1534238.7930060562</v>
      </c>
    </row>
    <row r="26" spans="2:8" x14ac:dyDescent="0.25">
      <c r="B26" s="31" t="s">
        <v>30</v>
      </c>
      <c r="C26" s="8"/>
      <c r="D26" s="8"/>
      <c r="E26" s="69">
        <f>VLOOKUP($C$17,$B$7:$E$11,4,FALSE)*VLOOKUP($B26,'Q1 data'!$B$27:$D$35,3,FALSE)/1000</f>
        <v>1796802.9376836172</v>
      </c>
    </row>
    <row r="27" spans="2:8" x14ac:dyDescent="0.25">
      <c r="B27" s="31" t="s">
        <v>31</v>
      </c>
      <c r="C27" s="8"/>
      <c r="D27" s="8"/>
      <c r="E27" s="69">
        <f>VLOOKUP($C$17,$B$7:$E$11,4,FALSE)*VLOOKUP($B27,'Q1 data'!$B$27:$D$35,3,FALSE)/1000</f>
        <v>1927256.2769449346</v>
      </c>
    </row>
    <row r="28" spans="2:8" ht="14.25" thickBot="1" x14ac:dyDescent="0.3">
      <c r="B28" s="32" t="s">
        <v>32</v>
      </c>
      <c r="C28" s="33"/>
      <c r="D28" s="33"/>
      <c r="E28" s="70">
        <f>VLOOKUP($C$17,$B$7:$E$11,4,FALSE)*VLOOKUP($B28,'Q1 data'!$B$27:$D$35,3,FALSE)/1000</f>
        <v>2484704.5540863913</v>
      </c>
    </row>
    <row r="31" spans="2:8" x14ac:dyDescent="0.25">
      <c r="B31" s="16"/>
    </row>
  </sheetData>
  <sheetProtection algorithmName="SHA-512" hashValue="8QnEbdZ/XruCYo8Qt85f+MTCUwqbEptplST0Wgm1k4Cm2dtIBnjk/Xcwq6jnZS8VHM29RTHp+x/T0kC9/w9b8A==" saltValue="qqFdDOHzZsH1NpLXZOvQCA==" spinCount="100000" sheet="1" selectLockedCells="1"/>
  <hyperlinks>
    <hyperlink ref="C12" r:id="rId1"/>
    <hyperlink ref="C13" r:id="rId2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Q1 data</vt:lpstr>
      <vt:lpstr>Q2 data</vt:lpstr>
      <vt:lpstr>fueltype</vt:lpstr>
      <vt:lpstr>fueltype2</vt:lpstr>
      <vt:lpstr>Summary!Print_Area</vt:lpstr>
      <vt:lpstr>Sitetype</vt:lpstr>
      <vt:lpstr>SiteType2</vt:lpstr>
    </vt:vector>
  </TitlesOfParts>
  <Company>DTI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2007-09-13T13:02:16Z</dcterms:created>
  <cp:lastPrinted>2007-09-14T09:39:52Z</cp:lastPrinted>
  <dcterms:modified xsi:type="dcterms:W3CDTF">2020-02-27T08:08:17Z</dcterms:modified>
</cp:coreProperties>
</file>