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ms-office.chartcolorstyle+xml" PartName="/xl/charts/colors1.xml"/>
  <Override ContentType="application/vnd.ms-office.chartcolorstyle+xml" PartName="/xl/charts/colors2.xml"/>
  <Override ContentType="application/vnd.ms-office.chartstyle+xml" PartName="/xl/charts/style1.xml"/>
  <Override ContentType="application/vnd.ms-office.chartstyle+xml" PartName="/xl/charts/style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scotland\DC2\SUB_MC1_EID_Pub2\New esubran3\2. Databases\3. Labour Force Survey\APS\APS 2019\Geographies\Local Authorities\Web Documents\"/>
    </mc:Choice>
  </mc:AlternateContent>
  <bookViews>
    <workbookView xWindow="0" yWindow="3660" windowWidth="28800" windowHeight="12300" tabRatio="824"/>
  </bookViews>
  <sheets>
    <sheet name="Notes" sheetId="10" r:id="rId1"/>
    <sheet name="Industry Sector Profiles" sheetId="5" r:id="rId2"/>
    <sheet name="Industry Sector Comparisons" sheetId="9" r:id="rId3"/>
    <sheet name="Table 1" sheetId="2" r:id="rId4"/>
    <sheet name="Table 2" sheetId="1" r:id="rId5"/>
    <sheet name="Table 3" sheetId="3" r:id="rId6"/>
    <sheet name="Table 4" sheetId="4" r:id="rId7"/>
    <sheet name="Table 5" sheetId="6" r:id="rId8"/>
    <sheet name="Table 6" sheetId="8" r:id="rId9"/>
    <sheet name="Dropdown" sheetId="7" state="hidden" r:id="rId10"/>
  </sheets>
  <definedNames>
    <definedName name="_Fill" hidden="1">#REF!</definedName>
    <definedName name="_Key1" hidden="1">#REF!</definedName>
    <definedName name="_Order1" hidden="1">255</definedName>
    <definedName name="_Sort" hidden="1">#REF!</definedName>
  </definedNames>
  <calcPr calcId="162913"/>
  <extLst>
    <ext uri="{140A7094-0E35-4892-8432-C4D2E57EDEB5}">
      <x15:workbookPr chartTrackingRefBase="1"/>
    </ext>
  </extLst>
</workbook>
</file>

<file path=xl/calcChain.xml><?xml version="1.0" encoding="utf-8"?>
<calcChain xmlns="http://schemas.openxmlformats.org/spreadsheetml/2006/main">
  <c r="E3" i="5" l="1"/>
  <c r="P23" i="9" l="1"/>
  <c r="I80" i="9" l="1"/>
  <c r="C59" i="9"/>
  <c r="A36" i="5" l="1"/>
  <c r="A40" i="5"/>
  <c r="A39" i="5"/>
  <c r="A34" i="5"/>
  <c r="A33" i="5"/>
  <c r="A30" i="5"/>
  <c r="J33" i="5" l="1"/>
  <c r="B33" i="5"/>
  <c r="F33" i="5"/>
  <c r="C33" i="5"/>
  <c r="I33" i="5"/>
  <c r="H33" i="5"/>
  <c r="G33" i="5"/>
  <c r="E33" i="5"/>
  <c r="D33" i="5"/>
  <c r="E39" i="5"/>
  <c r="D39" i="5"/>
  <c r="C39" i="5"/>
  <c r="B39" i="5"/>
  <c r="J34" i="5"/>
  <c r="F34" i="5"/>
  <c r="D34" i="5"/>
  <c r="H34" i="5"/>
  <c r="C34" i="5"/>
  <c r="G34" i="5"/>
  <c r="B34" i="5"/>
  <c r="I34" i="5"/>
  <c r="E34" i="5"/>
  <c r="B40" i="5"/>
  <c r="E40" i="5"/>
  <c r="D40" i="5"/>
  <c r="C40" i="5"/>
  <c r="P5" i="9" l="1"/>
  <c r="P6" i="9"/>
  <c r="P7" i="9"/>
  <c r="P8" i="9"/>
  <c r="P9" i="9"/>
  <c r="P10" i="9"/>
  <c r="P11" i="9"/>
  <c r="P12" i="9"/>
  <c r="P13" i="9"/>
  <c r="P14" i="9"/>
  <c r="P15" i="9"/>
  <c r="P16" i="9"/>
  <c r="P17" i="9"/>
  <c r="P18" i="9"/>
  <c r="P19" i="9"/>
  <c r="P20" i="9"/>
  <c r="P21" i="9"/>
  <c r="P22" i="9"/>
  <c r="P4" i="9"/>
  <c r="A49" i="5" l="1"/>
  <c r="E5" i="9" l="1"/>
  <c r="F5" i="9"/>
  <c r="G5" i="9"/>
  <c r="H5" i="9"/>
  <c r="I5" i="9"/>
  <c r="J5" i="9"/>
  <c r="K5" i="9"/>
  <c r="L5" i="9"/>
  <c r="M5" i="9"/>
  <c r="D62" i="9" s="1"/>
  <c r="N5" i="9"/>
  <c r="O5" i="9"/>
  <c r="E6" i="9"/>
  <c r="F6" i="9"/>
  <c r="G6" i="9"/>
  <c r="H6" i="9"/>
  <c r="I6" i="9"/>
  <c r="J6" i="9"/>
  <c r="K6" i="9"/>
  <c r="L6" i="9"/>
  <c r="M6" i="9"/>
  <c r="D63" i="9" s="1"/>
  <c r="N6" i="9"/>
  <c r="O6" i="9"/>
  <c r="E7" i="9"/>
  <c r="F7" i="9"/>
  <c r="G7" i="9"/>
  <c r="H7" i="9"/>
  <c r="I7" i="9"/>
  <c r="J7" i="9"/>
  <c r="K7" i="9"/>
  <c r="L7" i="9"/>
  <c r="M7" i="9"/>
  <c r="D64" i="9" s="1"/>
  <c r="N7" i="9"/>
  <c r="O7" i="9"/>
  <c r="E8" i="9"/>
  <c r="F8" i="9"/>
  <c r="G8" i="9"/>
  <c r="H8" i="9"/>
  <c r="I8" i="9"/>
  <c r="J8" i="9"/>
  <c r="K8" i="9"/>
  <c r="L8" i="9"/>
  <c r="M8" i="9"/>
  <c r="D65" i="9" s="1"/>
  <c r="N8" i="9"/>
  <c r="O8" i="9"/>
  <c r="E9" i="9"/>
  <c r="F9" i="9"/>
  <c r="G9" i="9"/>
  <c r="H9" i="9"/>
  <c r="I9" i="9"/>
  <c r="J9" i="9"/>
  <c r="K9" i="9"/>
  <c r="L9" i="9"/>
  <c r="M9" i="9"/>
  <c r="D66" i="9" s="1"/>
  <c r="N9" i="9"/>
  <c r="O9" i="9"/>
  <c r="E10" i="9"/>
  <c r="F10" i="9"/>
  <c r="G10" i="9"/>
  <c r="H10" i="9"/>
  <c r="I10" i="9"/>
  <c r="J10" i="9"/>
  <c r="K10" i="9"/>
  <c r="L10" i="9"/>
  <c r="M10" i="9"/>
  <c r="D67" i="9" s="1"/>
  <c r="N10" i="9"/>
  <c r="O10" i="9"/>
  <c r="E11" i="9"/>
  <c r="F11" i="9"/>
  <c r="G11" i="9"/>
  <c r="H11" i="9"/>
  <c r="I11" i="9"/>
  <c r="J11" i="9"/>
  <c r="K11" i="9"/>
  <c r="L11" i="9"/>
  <c r="M11" i="9"/>
  <c r="D68" i="9" s="1"/>
  <c r="N11" i="9"/>
  <c r="O11" i="9"/>
  <c r="E12" i="9"/>
  <c r="F12" i="9"/>
  <c r="G12" i="9"/>
  <c r="H12" i="9"/>
  <c r="I12" i="9"/>
  <c r="J12" i="9"/>
  <c r="K12" i="9"/>
  <c r="L12" i="9"/>
  <c r="M12" i="9"/>
  <c r="D69" i="9" s="1"/>
  <c r="N12" i="9"/>
  <c r="O12" i="9"/>
  <c r="E13" i="9"/>
  <c r="F13" i="9"/>
  <c r="G13" i="9"/>
  <c r="H13" i="9"/>
  <c r="I13" i="9"/>
  <c r="J13" i="9"/>
  <c r="K13" i="9"/>
  <c r="L13" i="9"/>
  <c r="M13" i="9"/>
  <c r="D70" i="9" s="1"/>
  <c r="N13" i="9"/>
  <c r="O13" i="9"/>
  <c r="E14" i="9"/>
  <c r="F14" i="9"/>
  <c r="G14" i="9"/>
  <c r="H14" i="9"/>
  <c r="I14" i="9"/>
  <c r="J14" i="9"/>
  <c r="K14" i="9"/>
  <c r="L14" i="9"/>
  <c r="M14" i="9"/>
  <c r="D71" i="9" s="1"/>
  <c r="N14" i="9"/>
  <c r="O14" i="9"/>
  <c r="E15" i="9"/>
  <c r="F15" i="9"/>
  <c r="G15" i="9"/>
  <c r="H15" i="9"/>
  <c r="I15" i="9"/>
  <c r="J15" i="9"/>
  <c r="K15" i="9"/>
  <c r="L15" i="9"/>
  <c r="M15" i="9"/>
  <c r="D72" i="9" s="1"/>
  <c r="N15" i="9"/>
  <c r="O15" i="9"/>
  <c r="E16" i="9"/>
  <c r="F16" i="9"/>
  <c r="G16" i="9"/>
  <c r="H16" i="9"/>
  <c r="I16" i="9"/>
  <c r="J16" i="9"/>
  <c r="K16" i="9"/>
  <c r="L16" i="9"/>
  <c r="M16" i="9"/>
  <c r="D73" i="9" s="1"/>
  <c r="N16" i="9"/>
  <c r="O16" i="9"/>
  <c r="E17" i="9"/>
  <c r="F17" i="9"/>
  <c r="G17" i="9"/>
  <c r="H17" i="9"/>
  <c r="I17" i="9"/>
  <c r="J17" i="9"/>
  <c r="K17" i="9"/>
  <c r="L17" i="9"/>
  <c r="M17" i="9"/>
  <c r="D74" i="9" s="1"/>
  <c r="N17" i="9"/>
  <c r="O17" i="9"/>
  <c r="E18" i="9"/>
  <c r="F18" i="9"/>
  <c r="G18" i="9"/>
  <c r="H18" i="9"/>
  <c r="I18" i="9"/>
  <c r="J18" i="9"/>
  <c r="K18" i="9"/>
  <c r="L18" i="9"/>
  <c r="M18" i="9"/>
  <c r="D75" i="9" s="1"/>
  <c r="N18" i="9"/>
  <c r="O18" i="9"/>
  <c r="E19" i="9"/>
  <c r="F19" i="9"/>
  <c r="G19" i="9"/>
  <c r="H19" i="9"/>
  <c r="I19" i="9"/>
  <c r="J19" i="9"/>
  <c r="K19" i="9"/>
  <c r="L19" i="9"/>
  <c r="M19" i="9"/>
  <c r="D76" i="9" s="1"/>
  <c r="N19" i="9"/>
  <c r="O19" i="9"/>
  <c r="E20" i="9"/>
  <c r="F20" i="9"/>
  <c r="G20" i="9"/>
  <c r="H20" i="9"/>
  <c r="I20" i="9"/>
  <c r="J20" i="9"/>
  <c r="K20" i="9"/>
  <c r="L20" i="9"/>
  <c r="M20" i="9"/>
  <c r="D77" i="9" s="1"/>
  <c r="N20" i="9"/>
  <c r="O20" i="9"/>
  <c r="E21" i="9"/>
  <c r="F21" i="9"/>
  <c r="G21" i="9"/>
  <c r="H21" i="9"/>
  <c r="I21" i="9"/>
  <c r="J21" i="9"/>
  <c r="K21" i="9"/>
  <c r="L21" i="9"/>
  <c r="M21" i="9"/>
  <c r="D78" i="9" s="1"/>
  <c r="N21" i="9"/>
  <c r="O21" i="9"/>
  <c r="E22" i="9"/>
  <c r="F22" i="9"/>
  <c r="G22" i="9"/>
  <c r="H22" i="9"/>
  <c r="I22" i="9"/>
  <c r="J22" i="9"/>
  <c r="K22" i="9"/>
  <c r="L22" i="9"/>
  <c r="M22" i="9"/>
  <c r="D79" i="9" s="1"/>
  <c r="N22" i="9"/>
  <c r="O22" i="9"/>
  <c r="E23" i="9"/>
  <c r="F23" i="9"/>
  <c r="G23" i="9"/>
  <c r="H23" i="9"/>
  <c r="I23" i="9"/>
  <c r="J23" i="9"/>
  <c r="K23" i="9"/>
  <c r="L23" i="9"/>
  <c r="M23" i="9"/>
  <c r="D80" i="9" s="1"/>
  <c r="J80" i="9" s="1"/>
  <c r="K61" i="9" s="1"/>
  <c r="N23" i="9"/>
  <c r="O23" i="9"/>
  <c r="O4" i="9"/>
  <c r="N4" i="9"/>
  <c r="M4" i="9"/>
  <c r="D61" i="9" s="1"/>
  <c r="L4" i="9"/>
  <c r="K4" i="9"/>
  <c r="J4" i="9"/>
  <c r="I4" i="9"/>
  <c r="H4" i="9"/>
  <c r="G4" i="9"/>
  <c r="F4" i="9"/>
  <c r="E4" i="9"/>
  <c r="D4" i="9"/>
  <c r="D5" i="9"/>
  <c r="D6" i="9"/>
  <c r="D7" i="9"/>
  <c r="D8" i="9"/>
  <c r="D9" i="9"/>
  <c r="D10" i="9"/>
  <c r="D11" i="9"/>
  <c r="D12" i="9"/>
  <c r="D13" i="9"/>
  <c r="D14" i="9"/>
  <c r="D15" i="9"/>
  <c r="D16" i="9"/>
  <c r="D17" i="9"/>
  <c r="D18" i="9"/>
  <c r="D19" i="9"/>
  <c r="D20" i="9"/>
  <c r="D21" i="9"/>
  <c r="D22" i="9"/>
  <c r="D23" i="9"/>
  <c r="B73" i="9" l="1"/>
  <c r="B61" i="9"/>
  <c r="B71" i="9"/>
  <c r="B63" i="9"/>
  <c r="K69" i="9"/>
  <c r="K78" i="9"/>
  <c r="B79" i="9"/>
  <c r="B76" i="9"/>
  <c r="B68" i="9"/>
  <c r="K68" i="9"/>
  <c r="K73" i="9"/>
  <c r="B65" i="9"/>
  <c r="K72" i="9"/>
  <c r="K76" i="9"/>
  <c r="B78" i="9"/>
  <c r="B70" i="9"/>
  <c r="B62" i="9"/>
  <c r="K75" i="9"/>
  <c r="K62" i="9"/>
  <c r="B75" i="9"/>
  <c r="B67" i="9"/>
  <c r="K65" i="9"/>
  <c r="K70" i="9"/>
  <c r="K63" i="9"/>
  <c r="B72" i="9"/>
  <c r="B64" i="9"/>
  <c r="K80" i="9"/>
  <c r="K64" i="9"/>
  <c r="K77" i="9"/>
  <c r="B77" i="9"/>
  <c r="B69" i="9"/>
  <c r="K67" i="9"/>
  <c r="K79" i="9"/>
  <c r="K71" i="9"/>
  <c r="B74" i="9"/>
  <c r="B66" i="9"/>
  <c r="K74" i="9"/>
  <c r="K66" i="9"/>
  <c r="B3" i="5"/>
  <c r="A77" i="5" s="1"/>
  <c r="A75" i="5" l="1"/>
  <c r="A67" i="5"/>
  <c r="A63" i="5"/>
  <c r="A55" i="5"/>
  <c r="A73" i="5"/>
  <c r="A69" i="5"/>
  <c r="A61" i="5"/>
  <c r="A52" i="5"/>
  <c r="A54" i="5"/>
  <c r="A59" i="5"/>
  <c r="I65" i="9"/>
  <c r="I69" i="9"/>
  <c r="I73" i="9"/>
  <c r="I77" i="9"/>
  <c r="J65" i="9"/>
  <c r="J69" i="9"/>
  <c r="J73" i="9"/>
  <c r="J77" i="9"/>
  <c r="I62" i="9"/>
  <c r="I66" i="9"/>
  <c r="I70" i="9"/>
  <c r="I74" i="9"/>
  <c r="I78" i="9"/>
  <c r="J62" i="9"/>
  <c r="J66" i="9"/>
  <c r="J70" i="9"/>
  <c r="J74" i="9"/>
  <c r="J78" i="9"/>
  <c r="I63" i="9"/>
  <c r="I67" i="9"/>
  <c r="I71" i="9"/>
  <c r="I75" i="9"/>
  <c r="I79" i="9"/>
  <c r="J63" i="9"/>
  <c r="J67" i="9"/>
  <c r="J71" i="9"/>
  <c r="J75" i="9"/>
  <c r="J79" i="9"/>
  <c r="I64" i="9"/>
  <c r="I68" i="9"/>
  <c r="I72" i="9"/>
  <c r="I76" i="9"/>
  <c r="I61" i="9"/>
  <c r="J64" i="9"/>
  <c r="J68" i="9"/>
  <c r="J72" i="9"/>
  <c r="J76" i="9"/>
  <c r="J61" i="9"/>
  <c r="A51" i="5"/>
  <c r="A4" i="5"/>
  <c r="A45" i="5"/>
</calcChain>
</file>

<file path=xl/sharedStrings.xml><?xml version="1.0" encoding="utf-8"?>
<sst xmlns="http://schemas.openxmlformats.org/spreadsheetml/2006/main" count="758" uniqueCount="205">
  <si>
    <t>People who have children aged 16 or younger</t>
  </si>
  <si>
    <t>Level</t>
  </si>
  <si>
    <t>as % of all in sector</t>
  </si>
  <si>
    <t>Rank (h-l) of % of all in sector</t>
  </si>
  <si>
    <t>A: Agriculture, forestry and fishing</t>
  </si>
  <si>
    <t>B: Mining and quarrying</t>
  </si>
  <si>
    <t>C: Manufacturing</t>
  </si>
  <si>
    <t>D: Electricity, gas, air cond supply</t>
  </si>
  <si>
    <t>E: Water supply, sewerage, waste</t>
  </si>
  <si>
    <t>F: Construction</t>
  </si>
  <si>
    <t>G: Wholesale, retail, repair of vehicles</t>
  </si>
  <si>
    <t>H: Transport and storage</t>
  </si>
  <si>
    <t>I: Accommodation and food services</t>
  </si>
  <si>
    <t>J: Information and communication</t>
  </si>
  <si>
    <t>K: Financial and insurance activities</t>
  </si>
  <si>
    <t>L: Real estate activities</t>
  </si>
  <si>
    <t>M: Prof, scientific, technical activ.</t>
  </si>
  <si>
    <t>N: Admin and support services</t>
  </si>
  <si>
    <t>O: Public admin and defence</t>
  </si>
  <si>
    <t>P: Education</t>
  </si>
  <si>
    <t>Q: Health and social work</t>
  </si>
  <si>
    <t>R: Arts, entertainment and recreation</t>
  </si>
  <si>
    <t>S: Other service activities</t>
  </si>
  <si>
    <t>Scotland</t>
  </si>
  <si>
    <r>
      <rPr>
        <b/>
        <sz val="11"/>
        <color theme="1"/>
        <rFont val="Arial"/>
        <family val="2"/>
      </rPr>
      <t>Source:</t>
    </r>
    <r>
      <rPr>
        <sz val="11"/>
        <color theme="1"/>
        <rFont val="Arial"/>
        <family val="2"/>
      </rPr>
      <t xml:space="preserve"> Annual Population Survey Household Dataset, January to December 2018, ONS</t>
    </r>
  </si>
  <si>
    <t xml:space="preserve">Notes: </t>
  </si>
  <si>
    <t>Sections T - Activities of households as employers and U - Activities of extraterritorial organisations and bodies are not shown but are included in the total employment estimate.</t>
  </si>
  <si>
    <t>Of the total 791,700 people in employment in Scotland with children aged 0-16, approximately 4% do not have SIC information available.</t>
  </si>
  <si>
    <t>Industry of Employment is based on Standard Industrial Classification (SIC) 2007. This is based on self reporting of industry of employment.</t>
  </si>
  <si>
    <t>Levels rounded to the nearest hundred and proportions based on unrounded estimates.</t>
  </si>
  <si>
    <t>Shaded estimates are based on a small sample size. This may result in less precise estimates, which should be used with caution.</t>
  </si>
  <si>
    <t>Unshaded estimates are based on a larger sample size. This is likely to result in estimates of higher precision, although they will still be subject to some sampling variability.</t>
  </si>
  <si>
    <t>X</t>
  </si>
  <si>
    <t>Data has been suppressed under disclosure threshold rules.</t>
  </si>
  <si>
    <t>:</t>
  </si>
  <si>
    <t>Not Applicable</t>
  </si>
  <si>
    <t>Total</t>
  </si>
  <si>
    <t>Those aged 50+</t>
  </si>
  <si>
    <t>Those who are self-employed</t>
  </si>
  <si>
    <t>Those who are part-time workers</t>
  </si>
  <si>
    <t>Those who work from home</t>
  </si>
  <si>
    <t>Those with long term conditions/illnesses</t>
  </si>
  <si>
    <t>Those with respiratory, cardiovascular, diabetes or progressive long term illness</t>
  </si>
  <si>
    <t>as % of total employment</t>
  </si>
  <si>
    <t>Rank (l-h) of % of all in sector</t>
  </si>
  <si>
    <r>
      <rPr>
        <b/>
        <sz val="11"/>
        <color theme="1"/>
        <rFont val="Arial"/>
        <family val="2"/>
      </rPr>
      <t>Source:</t>
    </r>
    <r>
      <rPr>
        <sz val="11"/>
        <color theme="1"/>
        <rFont val="Arial"/>
        <family val="2"/>
      </rPr>
      <t xml:space="preserve"> Annual Population Survey, January to December 2019, ONS</t>
    </r>
  </si>
  <si>
    <t>Also included in the total employment estimates are those who did not provide information on the industry they work in.</t>
  </si>
  <si>
    <t>Total Number in a permanent job or temporary job who did not want a permanent job</t>
  </si>
  <si>
    <t>Proportion in a permanent job or temporary job who did not want a permanent job (%)</t>
  </si>
  <si>
    <t>Men</t>
  </si>
  <si>
    <t>Women</t>
  </si>
  <si>
    <t>Source: Annual Population Survey, Jan-Dec 2019, ONS</t>
  </si>
  <si>
    <t>Notes:</t>
  </si>
  <si>
    <t>2. The proportion is calculated as the (total number of employees who are in a permanent job + employees who are in a temporary job who did not want a permanent job) / the total number of employees. Proportion are calculated based on unrounded figures.</t>
  </si>
  <si>
    <t>3. Sections T - Activities of households as employers and U - Activities of extraterritorial organisations and bodies are not shown but are included in the total employment estimate.</t>
  </si>
  <si>
    <t>4. Total employment estimates also include those who did not provide industry information.</t>
  </si>
  <si>
    <t>Proportion (%)</t>
  </si>
  <si>
    <t>High Skill</t>
  </si>
  <si>
    <t>Medium-High Skill</t>
  </si>
  <si>
    <t>Medium-Low Skill</t>
  </si>
  <si>
    <t>Low Skill</t>
  </si>
  <si>
    <t>1. Level of people in employment aged 16+ is rounded to the nearest hundred.</t>
  </si>
  <si>
    <t>2. Sections T - Activities of households as employers and U - Activities of extraterritorial organisations and bodies are not shown but are included in the total employment estimate.</t>
  </si>
  <si>
    <t>3. Total employment estimates also include those who did not provide industry information.</t>
  </si>
  <si>
    <t>4. Proportions are based on unrounded figures and are calculated as Number of people with specific skill level / Industry section total excluding those who did not state skills level.</t>
  </si>
  <si>
    <t>5. Occupational Skill Levels are based on Standard Occupational Codes (SOC) 2010 - High skilled occupations (e.g. functional management in finance, marketing, public finance, etc.); medium-high skill occupations (e.g. health associate professional or nurse); medium low skill occupations (e.g. sales assistant, retail cashier) and low skill (e.g. bar staff, cleaning).</t>
  </si>
  <si>
    <r>
      <rPr>
        <b/>
        <sz val="11"/>
        <color theme="1"/>
        <rFont val="Arial"/>
        <family val="2"/>
      </rPr>
      <t xml:space="preserve">Table: </t>
    </r>
    <r>
      <rPr>
        <sz val="11"/>
        <color theme="1"/>
        <rFont val="Arial"/>
        <family val="2"/>
      </rPr>
      <t>Secure Employment (18+) by Industry Section and Gender, Scotland</t>
    </r>
  </si>
  <si>
    <r>
      <rPr>
        <b/>
        <sz val="11"/>
        <color theme="1"/>
        <rFont val="Arial"/>
        <family val="2"/>
      </rPr>
      <t xml:space="preserve">Table: </t>
    </r>
    <r>
      <rPr>
        <sz val="11"/>
        <color theme="1"/>
        <rFont val="Arial"/>
        <family val="2"/>
      </rPr>
      <t>Occupational Skills Level of those in employment (16+) by Industry Section, Scotland</t>
    </r>
  </si>
  <si>
    <r>
      <rPr>
        <b/>
        <sz val="11"/>
        <color theme="1"/>
        <rFont val="Arial"/>
        <family val="2"/>
      </rPr>
      <t xml:space="preserve">Table: </t>
    </r>
    <r>
      <rPr>
        <sz val="11"/>
        <color theme="1"/>
        <rFont val="Arial"/>
        <family val="2"/>
      </rPr>
      <t>Employment (16+) by Industry Section and Age Group, Scotland</t>
    </r>
  </si>
  <si>
    <t>Number of people in employment</t>
  </si>
  <si>
    <t>16 - 24</t>
  </si>
  <si>
    <t>25 - 34</t>
  </si>
  <si>
    <t>35 - 49</t>
  </si>
  <si>
    <t>50 and over</t>
  </si>
  <si>
    <t>1. Total number of people aged 16+ in employment is rounded to the nearest hundred.</t>
  </si>
  <si>
    <t>2. Proportion are calculated based on unrounded figures.</t>
  </si>
  <si>
    <t>Choose Sector:</t>
  </si>
  <si>
    <t>Earning less than the living wage</t>
  </si>
  <si>
    <r>
      <t>Level ('000)</t>
    </r>
    <r>
      <rPr>
        <b/>
        <vertAlign val="superscript"/>
        <sz val="12"/>
        <color indexed="8"/>
        <rFont val="Arial"/>
        <family val="2"/>
      </rPr>
      <t>2</t>
    </r>
  </si>
  <si>
    <t xml:space="preserve">Annual change </t>
  </si>
  <si>
    <t>Annual Change</t>
  </si>
  <si>
    <t>Agriculture, Forestry and Fishing</t>
  </si>
  <si>
    <t>Mining and Quarrying</t>
  </si>
  <si>
    <t>x</t>
  </si>
  <si>
    <t>..</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</si>
  <si>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</si>
  <si>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</si>
  <si>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</si>
  <si>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</si>
  <si>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</si>
  <si>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</si>
  <si>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</si>
  <si>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</si>
  <si>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</si>
  <si>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</si>
  <si>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</si>
  <si>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</si>
  <si>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</si>
  <si>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</si>
  <si>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</si>
  <si>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</si>
  <si>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</si>
  <si>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 Undifferentiated goods-and services-producing activities of households for own use</t>
  </si>
  <si>
    <t>-</t>
  </si>
  <si>
    <t>Earning more  than the living wage</t>
  </si>
  <si>
    <t>Sector</t>
  </si>
  <si>
    <t>Source: Annual Survey of Hours and Earnings, ONS</t>
  </si>
  <si>
    <t>1. Covers employees aged 18+ on the PAYE system on adult rates and whose pay was not affected by absence</t>
  </si>
  <si>
    <t>2. Levels calculated using low pay calibration weights in line with ONS guidance</t>
  </si>
  <si>
    <t>3. Estimates for 2012 are for April 2012 therefore Living Wage rate of £7.20 has been applied; 2013 estimate based on a rate of £7.45; 2014 estimate based on a rate of £7.65; 2015 estimate based on a rate of £7.85, 2016 estimate based on a rate of £8.25, 2017 estimate based on a rate of £8.45, 2018 estimate based on a rate of £8.75 and 2019 estimate based on a rate of £9.00 per hour.   The independently-calculated Living Wage rates are announced simultaneously in the first week of November of each year during Living Wage Week.</t>
  </si>
  <si>
    <t>4. Hourly earnings excludes any overtime payments</t>
  </si>
  <si>
    <t>5. The sectors are defined using the Standard Industrial Classification (SIC) Codes 2007</t>
  </si>
  <si>
    <t>Key: The colour coding indicates the quality of each estimate. The quality of an estimate is measured by its coefficient of variation (CV).</t>
  </si>
  <si>
    <t>Precise: CV &lt;= 5%</t>
  </si>
  <si>
    <t>Reasonably precise: CV &gt; 5% and &lt;= 10%</t>
  </si>
  <si>
    <t>Acceptable: CV &gt; 10% and &lt;= 20%</t>
  </si>
  <si>
    <t xml:space="preserve"> x = unreliable: CV &gt; 20% or unavailable</t>
  </si>
  <si>
    <t xml:space="preserve">    .. = disclosive</t>
  </si>
  <si>
    <t xml:space="preserve">   : = not applicable</t>
  </si>
  <si>
    <t xml:space="preserve"> - = nil or negligible </t>
  </si>
  <si>
    <t>Self-employed</t>
  </si>
  <si>
    <t>Part-time</t>
  </si>
  <si>
    <t>Home worker</t>
  </si>
  <si>
    <t>Parents</t>
  </si>
  <si>
    <t>Secure Employment</t>
  </si>
  <si>
    <t>Low Skilled</t>
  </si>
  <si>
    <t>Highly skilled</t>
  </si>
  <si>
    <t>Earning less than the real LW</t>
  </si>
  <si>
    <t>Percentage of all in each sector</t>
  </si>
  <si>
    <t>Choose characteristic:</t>
  </si>
  <si>
    <t>D: Elect</t>
  </si>
  <si>
    <t>B: Mining</t>
  </si>
  <si>
    <t>H: Transport</t>
  </si>
  <si>
    <t>F: Const</t>
  </si>
  <si>
    <t>C: Manuf</t>
  </si>
  <si>
    <t>G: Wholesale</t>
  </si>
  <si>
    <t>R: Arts, etc</t>
  </si>
  <si>
    <t>A: Agric</t>
  </si>
  <si>
    <t>L: Real estate</t>
  </si>
  <si>
    <t>J: Info &amp; comms</t>
  </si>
  <si>
    <t>E: Water</t>
  </si>
  <si>
    <t>N: Admin &amp; support</t>
  </si>
  <si>
    <t>I: Acc &amp; food</t>
  </si>
  <si>
    <t>K: Fin &amp; insur</t>
  </si>
  <si>
    <t>M: Prof, sci, etc.</t>
  </si>
  <si>
    <t>O: Public ad</t>
  </si>
  <si>
    <t>Q: Health &amp; social</t>
  </si>
  <si>
    <t>S: Other service</t>
  </si>
  <si>
    <t>P: Educ</t>
  </si>
  <si>
    <t>Women who have children aged 16 or younger</t>
  </si>
  <si>
    <t>Men who have children aged 16 or younger</t>
  </si>
  <si>
    <t>Women with dependent children (aged 0-16)</t>
  </si>
  <si>
    <t>ECONOMY AND LABOUR MARKET</t>
  </si>
  <si>
    <t>Characteristics</t>
  </si>
  <si>
    <t>Gender</t>
  </si>
  <si>
    <t>Age</t>
  </si>
  <si>
    <t>Type of employment</t>
  </si>
  <si>
    <t>Health</t>
  </si>
  <si>
    <t>Condition/illness lasting 12 months or more</t>
  </si>
  <si>
    <t>Respiratory, cardiovascular, diabetes or progressive long term illness</t>
  </si>
  <si>
    <t>Fair Work</t>
  </si>
  <si>
    <t>Secure employment</t>
  </si>
  <si>
    <t>Low skilled</t>
  </si>
  <si>
    <t>High skilled</t>
  </si>
  <si>
    <t xml:space="preserve">Earning below the real Living Wage </t>
  </si>
  <si>
    <t>Source</t>
  </si>
  <si>
    <t>Notes</t>
  </si>
  <si>
    <t>1. Levels rounded to the nearest hundred and proportions based on unrounded estimates.</t>
  </si>
  <si>
    <r>
      <t>4. Parents who have a child/children aged 16 or younger.</t>
    </r>
    <r>
      <rPr>
        <b/>
        <sz val="12"/>
        <color theme="1"/>
        <rFont val="Arial"/>
        <family val="2"/>
      </rPr>
      <t xml:space="preserve"> Source:</t>
    </r>
    <r>
      <rPr>
        <sz val="12"/>
        <color theme="1"/>
        <rFont val="Arial"/>
        <family val="2"/>
      </rPr>
      <t xml:space="preserve"> Annual Population Survey Household Dataset, January to December 2018, ONS</t>
    </r>
  </si>
  <si>
    <t>5. Home workers - Based on those in employment who have worked at home or in the same grounds as their home (for at least one day per week).</t>
  </si>
  <si>
    <t>6. Secure employment - total number of employees aged 18+ who have a permanent job + employees aged 18+ who have a temporary job who did not want a permanent job.  The proportion is calculated as the (total number of employees who are in a permanent job + employees who are in a temporary job who did not want a permanent job) / the total number of employees. Proportion are calculated based on unrounded figures.</t>
  </si>
  <si>
    <t>7. Occupational Skill Levels are based on Standard Occupational Codes (SOC) 2010 - High skilled occupations (e.g. functional management in finance, marketing, public finance, etc.); medium-high skill occupations (e.g. health associate professional or nurse); medium low skill occupations (e.g. sales assistant, retail cashier) and low skill (e.g. bar staff, cleaning).</t>
  </si>
  <si>
    <r>
      <t xml:space="preserve">8. Earning less than the Real Living Wage (RLW) - Covers employees aged 18+ on the PAYE system on adult rates and whose pay was not affected by absence. The RLW rate for April 2019 was £9.00.   The independently-calculated Living Wage rates are announced simultaneously in the first week of November of each year during Living Wage Week. </t>
    </r>
    <r>
      <rPr>
        <b/>
        <sz val="12"/>
        <color theme="1"/>
        <rFont val="Arial"/>
        <family val="2"/>
      </rPr>
      <t>Source:</t>
    </r>
    <r>
      <rPr>
        <sz val="12"/>
        <color theme="1"/>
        <rFont val="Arial"/>
        <family val="2"/>
      </rPr>
      <t xml:space="preserve"> Annual Survey of Hours and Earnings, April 2019, ONS</t>
    </r>
  </si>
  <si>
    <t>Industry Sector Profiles</t>
  </si>
  <si>
    <t>1. Total number of employees aged 18+ in secure employment is rounded to the nearest thousand.</t>
  </si>
  <si>
    <t>3. Industry sectors are based on Standard Industrial Classification (SIC) 2007, based on self-reported industry of employment. Estimates are provided for SIC Industry Sections as well as key workers (see note 9) and shutdown sectors (see note 10). Estimates for SIC Industry Divisions can be provided on request.</t>
  </si>
  <si>
    <t>Employment</t>
  </si>
  <si>
    <t>% women</t>
  </si>
  <si>
    <t>% 50+</t>
  </si>
  <si>
    <t>% secure emp</t>
  </si>
  <si>
    <t>% Long term condition/illness</t>
  </si>
  <si>
    <t>% resp, cardio, diabetes, progressive illness</t>
  </si>
  <si>
    <t>% low skilled</t>
  </si>
  <si>
    <t>Compare with:</t>
  </si>
  <si>
    <t>Highly Skilled</t>
  </si>
  <si>
    <t>Med-Low Skilled</t>
  </si>
  <si>
    <t>Med-High Skilled</t>
  </si>
  <si>
    <t>% self-employed</t>
  </si>
  <si>
    <t>% part-time</t>
  </si>
  <si>
    <t>% parents</t>
  </si>
  <si>
    <t>Table: Employees (18+) earning the Living Wage by Industry Sector, Scotland, 2012-2019</t>
  </si>
  <si>
    <r>
      <rPr>
        <b/>
        <sz val="12"/>
        <color theme="1"/>
        <rFont val="Arial"/>
        <family val="2"/>
      </rPr>
      <t xml:space="preserve">Source: </t>
    </r>
    <r>
      <rPr>
        <sz val="12"/>
        <color theme="1"/>
        <rFont val="Arial"/>
        <family val="2"/>
      </rPr>
      <t>Annual Population Survey, Jan-Dec 2019, ONS unless otherwise stated.</t>
    </r>
  </si>
  <si>
    <r>
      <t>Table:</t>
    </r>
    <r>
      <rPr>
        <sz val="11"/>
        <color theme="1"/>
        <rFont val="Arial"/>
        <family val="2"/>
      </rPr>
      <t xml:space="preserve"> Total Number in Employment (16+) by Key Characteristics and SIC Section, Scotland, 2019</t>
    </r>
  </si>
  <si>
    <r>
      <t xml:space="preserve">Table: </t>
    </r>
    <r>
      <rPr>
        <sz val="11"/>
        <color theme="1"/>
        <rFont val="Arial"/>
        <family val="2"/>
      </rPr>
      <t>Total Number in Employment (16+) with Children aged 16 or under by SIC Section, Scotland, 2018</t>
    </r>
  </si>
  <si>
    <t xml:space="preserve">Measures across Sectors </t>
  </si>
  <si>
    <t xml:space="preserve"> or alternatively </t>
  </si>
  <si>
    <t>Personal characteristic</t>
  </si>
  <si>
    <t>2. Based on the number of people in employment aged 16 or over, unless otherwise stated.</t>
  </si>
  <si>
    <t xml:space="preserve">
Information is sourced from the Annual Population Survey, Jan-Dec 2019 (unless otherwise stated). Although some information is from other sources including: the Annual Population Survey Household Jan-Dec 2018 data set and the Annual Survey of Hours and Earnings 2019 . </t>
  </si>
  <si>
    <t>Change sectors below using drop-down menu</t>
  </si>
  <si>
    <t>Change Characteristics below using drop-down menu</t>
  </si>
  <si>
    <t>Use the tool above to select sectors to show the following measures: personal characteristics, type of employment, and health</t>
  </si>
  <si>
    <r>
      <rPr>
        <sz val="12"/>
        <color theme="1"/>
        <rFont val="Arial"/>
        <family val="2"/>
      </rPr>
      <t xml:space="preserve">Most of the information contained in this workbook is sourced from the Annual Population Survey  (APS) Jan-Dec 2019 .  
</t>
    </r>
    <r>
      <rPr>
        <sz val="12"/>
        <color rgb="FFFF0000"/>
        <rFont val="Arial"/>
        <family val="2"/>
      </rPr>
      <t>This information reflects the labour market situation prior to any impacts of coronavirus in March 2020.</t>
    </r>
    <r>
      <rPr>
        <sz val="12"/>
        <color theme="1"/>
        <rFont val="Arial"/>
        <family val="2"/>
      </rPr>
      <t xml:space="preserve">
The APS is </t>
    </r>
    <r>
      <rPr>
        <u/>
        <sz val="12"/>
        <color theme="1"/>
        <rFont val="Arial"/>
        <family val="2"/>
      </rPr>
      <t xml:space="preserve">not </t>
    </r>
    <r>
      <rPr>
        <sz val="12"/>
        <color theme="1"/>
        <rFont val="Arial"/>
        <family val="2"/>
      </rPr>
      <t>the main source for employment by sector as information on industry of employment is self-reported on this source.  
Please access estimates of employment by industry on www.nomis.gov.uk. 
The APS does provide information on personal characteristics of the people who report they are employed in each sector.  
This tool provides these estimates as a percentage of the total workforce within each sector for measures including :</t>
    </r>
    <r>
      <rPr>
        <sz val="12"/>
        <color rgb="FF7030A0"/>
        <rFont val="Arial"/>
        <family val="2"/>
      </rPr>
      <t xml:space="preserve">
</t>
    </r>
    <r>
      <rPr>
        <b/>
        <sz val="12"/>
        <color rgb="FF7030A0"/>
        <rFont val="Arial"/>
        <family val="2"/>
      </rPr>
      <t>-equality characteristics and 
-personal characteristics or job type which may be relevant to Coronavirus.</t>
    </r>
  </si>
  <si>
    <t>Use the tool above to compare the following measures: personal characteristics, type of employment, and health across all industry sectors</t>
  </si>
  <si>
    <t>Measures in this workbook include: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</si>
</sst>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0.0"/>
    <numFmt numFmtId="166" formatCode="#,##0.0"/>
    <numFmt numFmtId="167" formatCode="_-* #,##0.0_-;\-* #,##0.0_-;_-* &quot;-&quot;??_-;_-@_-"/>
  </numFmts>
  <fonts count="45">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1"/>
      <name val="Arial"/>
      <family val="2"/>
    </font>
    <font>
      <sz val="12"/>
      <color theme="1"/>
      <name val="Arial"/>
      <family val="2"/>
    </font>
    <font>
      <b/>
      <sz val="14"/>
      <color theme="1"/>
      <name val="Arial"/>
      <family val="2"/>
    </font>
    <font>
      <sz val="10"/>
      <name val="Arial"/>
      <family val="2"/>
    </font>
    <font>
      <u/>
      <sz val="10"/>
      <color indexed="12"/>
      <name val="Arial"/>
      <family val="2"/>
    </font>
    <font>
      <sz val="12"/>
      <name val="Arial"/>
      <family val="2"/>
    </font>
    <font>
      <sz val="10"/>
      <name val="Geneva"/>
    </font>
    <font>
      <b/>
      <vertAlign val="superscript"/>
      <sz val="12"/>
      <color indexed="8"/>
      <name val="Arial"/>
      <family val="2"/>
    </font>
    <font>
      <sz val="10"/>
      <color theme="1"/>
      <name val="Arial"/>
      <family val="2"/>
    </font>
    <font>
      <b/>
      <sz val="10"/>
      <color theme="1"/>
      <name val="Arial"/>
      <family val="2"/>
    </font>
    <font>
      <b/>
      <sz val="12"/>
      <color theme="0"/>
      <name val="Arial"/>
      <family val="2"/>
    </font>
    <font>
      <sz val="12"/>
      <color theme="0"/>
      <name val="Arial"/>
      <family val="2"/>
    </font>
    <font>
      <b/>
      <sz val="12"/>
      <color theme="1"/>
      <name val="Arial"/>
      <family val="2"/>
    </font>
    <font>
      <sz val="10"/>
      <color theme="0"/>
      <name val="Arial"/>
      <family val="2"/>
    </font>
    <font>
      <b/>
      <sz val="11"/>
      <color theme="0"/>
      <name val="Arial"/>
      <family val="2"/>
    </font>
    <font>
      <sz val="11"/>
      <color theme="0"/>
      <name val="Calibri"/>
      <family val="2"/>
      <scheme val="minor"/>
    </font>
    <font>
      <sz val="14"/>
      <color theme="1"/>
      <name val="Arial"/>
      <family val="2"/>
    </font>
    <font>
      <sz val="10"/>
      <color rgb="FF000000"/>
      <name val="Arial"/>
      <family val="2"/>
    </font>
    <font>
      <b/>
      <sz val="14"/>
      <color rgb="FFFFFFFF"/>
      <name val="Arial"/>
      <family val="2"/>
    </font>
    <font>
      <b/>
      <sz val="28"/>
      <color rgb="FFFFFFFF"/>
      <name val="Arial"/>
      <family val="2"/>
    </font>
    <font>
      <b/>
      <sz val="16"/>
      <color theme="0"/>
      <name val="Arial"/>
      <family val="2"/>
    </font>
    <font>
      <b/>
      <sz val="36"/>
      <color theme="5"/>
      <name val="Arial"/>
      <family val="2"/>
    </font>
    <font>
      <sz val="14"/>
      <color rgb="FF000000"/>
      <name val="Arial"/>
      <family val="2"/>
    </font>
    <font>
      <sz val="12"/>
      <color rgb="FF000000"/>
      <name val="Arial"/>
      <family val="2"/>
    </font>
    <font>
      <b/>
      <sz val="14"/>
      <color rgb="FF000000"/>
      <name val="Arial"/>
      <family val="2"/>
    </font>
    <font>
      <sz val="12"/>
      <color theme="1"/>
      <name val="Calibri"/>
      <family val="2"/>
      <scheme val="minor"/>
    </font>
    <font>
      <b/>
      <sz val="16"/>
      <color theme="1"/>
      <name val="Arial"/>
      <family val="2"/>
    </font>
    <font>
      <sz val="11"/>
      <color rgb="FF555555"/>
      <name val="Arial"/>
      <family val="2"/>
    </font>
    <font>
      <b/>
      <sz val="11"/>
      <name val="Arial"/>
      <family val="2"/>
    </font>
    <font>
      <sz val="11"/>
      <color theme="0"/>
      <name val="Arial"/>
      <family val="2"/>
    </font>
    <font>
      <b/>
      <sz val="14"/>
      <color rgb="FF7030A0"/>
      <name val="Arial"/>
      <family val="2"/>
    </font>
    <font>
      <u/>
      <sz val="11"/>
      <color theme="10"/>
      <name val="Calibri"/>
      <family val="2"/>
      <scheme val="minor"/>
    </font>
    <font>
      <b/>
      <sz val="12"/>
      <color rgb="FF7030A0"/>
      <name val="Arial"/>
      <family val="2"/>
    </font>
    <font>
      <b/>
      <u/>
      <sz val="14"/>
      <color rgb="FF7030A0"/>
      <name val="Calibri"/>
      <family val="2"/>
      <scheme val="minor"/>
    </font>
    <font>
      <u/>
      <sz val="12"/>
      <color theme="1"/>
      <name val="Arial"/>
      <family val="2"/>
    </font>
    <font>
      <sz val="12"/>
      <color rgb="FF7030A0"/>
      <name val="Arial"/>
      <family val="2"/>
    </font>
    <font>
      <b/>
      <u/>
      <sz val="16"/>
      <color rgb="FF7030A0"/>
      <name val="Calibri"/>
      <family val="2"/>
      <scheme val="minor"/>
    </font>
    <font>
      <sz val="12"/>
      <color rgb="FFFF0000"/>
      <name val="Arial"/>
      <family val="2"/>
    </font>
    <font>
      <b/>
      <u/>
      <sz val="16"/>
      <color theme="0"/>
      <name val="Calibri"/>
      <family val="2"/>
      <scheme val="minor"/>
    </font>
    <font>
      <sz val="14"/>
      <color theme="1"/>
      <name val="Calibri"/>
      <family val="2"/>
      <scheme val="minor"/>
    </font>
    <font>
      <sz val="16"/>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49"/>
        <bgColor indexed="64"/>
      </patternFill>
    </fill>
    <fill>
      <patternFill patternType="lightGray">
        <fgColor indexed="9"/>
        <bgColor indexed="15"/>
      </patternFill>
    </fill>
    <fill>
      <patternFill patternType="solid">
        <fgColor theme="4" tint="-0.499984740745262"/>
        <bgColor indexed="64"/>
      </patternFill>
    </fill>
    <fill>
      <patternFill patternType="solid">
        <fgColor rgb="FF33CCCC"/>
        <bgColor indexed="64"/>
      </patternFill>
    </fill>
    <fill>
      <patternFill patternType="solid">
        <fgColor rgb="FF00FFFF"/>
        <bgColor indexed="9"/>
      </patternFill>
    </fill>
    <fill>
      <patternFill patternType="solid">
        <fgColor rgb="FF81358B"/>
        <bgColor rgb="FF000000"/>
      </patternFill>
    </fill>
    <fill>
      <patternFill patternType="solid">
        <fgColor theme="7" tint="-0.499984740745262"/>
        <bgColor indexed="64"/>
      </patternFill>
    </fill>
    <fill>
      <patternFill patternType="solid">
        <fgColor theme="9" tint="0.79998168889431442"/>
        <bgColor indexed="64"/>
      </patternFill>
    </fill>
    <fill>
      <patternFill patternType="solid">
        <fgColor rgb="FF7030A0"/>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rgb="FF7030A0"/>
      </top>
      <bottom/>
      <diagonal/>
    </border>
    <border>
      <left style="thin">
        <color indexed="64"/>
      </left>
      <right/>
      <top style="thin">
        <color rgb="FF7030A0"/>
      </top>
      <bottom style="thin">
        <color rgb="FF7030A0"/>
      </bottom>
      <diagonal/>
    </border>
    <border>
      <left/>
      <right/>
      <top style="thin">
        <color rgb="FF7030A0"/>
      </top>
      <bottom style="thin">
        <color rgb="FF7030A0"/>
      </bottom>
      <diagonal/>
    </border>
    <border>
      <left style="thin">
        <color rgb="FF7030A0"/>
      </left>
      <right/>
      <top/>
      <bottom/>
      <diagonal/>
    </border>
    <border>
      <left/>
      <right style="thin">
        <color rgb="FF7030A0"/>
      </right>
      <top style="thin">
        <color rgb="FF7030A0"/>
      </top>
      <bottom style="thin">
        <color rgb="FF7030A0"/>
      </bottom>
      <diagonal/>
    </border>
  </borders>
  <cellStyleXfs count="18">
    <xf numFmtId="0" fontId="0" fillId="0" borderId="0"/>
    <xf numFmtId="43" fontId="1" fillId="0" borderId="0" applyFont="0" applyFill="0" applyBorder="0" applyAlignment="0" applyProtection="0"/>
    <xf numFmtId="43" fontId="1" fillId="0" borderId="0" applyFont="0" applyFill="0" applyBorder="0" applyAlignment="0" applyProtection="0"/>
    <xf numFmtId="0" fontId="7" fillId="0" borderId="0"/>
    <xf numFmtId="43" fontId="7" fillId="0" borderId="0" applyFont="0" applyFill="0" applyBorder="0" applyAlignment="0" applyProtection="0"/>
    <xf numFmtId="0" fontId="8" fillId="0" borderId="0" applyNumberFormat="0" applyFill="0" applyBorder="0" applyAlignment="0" applyProtection="0">
      <alignment vertical="top"/>
      <protection locked="0"/>
    </xf>
    <xf numFmtId="0" fontId="12" fillId="0" borderId="0"/>
    <xf numFmtId="0" fontId="1" fillId="0" borderId="0"/>
    <xf numFmtId="0" fontId="1" fillId="0" borderId="0"/>
    <xf numFmtId="0" fontId="1" fillId="0" borderId="0"/>
    <xf numFmtId="0" fontId="1" fillId="0" borderId="0"/>
    <xf numFmtId="0" fontId="7" fillId="0" borderId="0"/>
    <xf numFmtId="0" fontId="7" fillId="0" borderId="0"/>
    <xf numFmtId="9" fontId="7"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0" fontId="21" fillId="0" borderId="0" applyNumberFormat="0" applyFont="0" applyBorder="0">
      <protection locked="0"/>
    </xf>
    <xf numFmtId="0" fontId="35" fillId="0" borderId="0" applyNumberFormat="0" applyFill="0" applyBorder="0" applyAlignment="0" applyProtection="0"/>
  </cellStyleXfs>
  <cellXfs count="190">
    <xf numFmtId="0" fontId="0" fillId="0" borderId="0" xfId="0"/>
    <xf numFmtId="0" fontId="2" fillId="2" borderId="0" xfId="0" applyFont="1" applyFill="1"/>
    <xf numFmtId="0" fontId="3" fillId="2" borderId="0" xfId="0" applyFont="1" applyFill="1"/>
    <xf numFmtId="0" fontId="3" fillId="2" borderId="1" xfId="0" applyFont="1" applyFill="1" applyBorder="1"/>
    <xf numFmtId="0" fontId="3" fillId="2" borderId="3" xfId="0" applyFont="1" applyFill="1" applyBorder="1"/>
    <xf numFmtId="0" fontId="3" fillId="2" borderId="2" xfId="0" applyFont="1" applyFill="1" applyBorder="1" applyAlignment="1">
      <alignment horizontal="center"/>
    </xf>
    <xf numFmtId="0" fontId="3" fillId="2" borderId="2" xfId="0" applyFont="1" applyFill="1" applyBorder="1" applyAlignment="1">
      <alignment horizontal="center" wrapText="1"/>
    </xf>
    <xf numFmtId="0" fontId="2" fillId="2" borderId="0" xfId="0" applyFont="1" applyFill="1" applyBorder="1" applyAlignment="1">
      <alignment horizontal="left" vertical="top" wrapText="1"/>
    </xf>
    <xf numFmtId="164" fontId="3" fillId="0" borderId="0" xfId="2" applyNumberFormat="1" applyFont="1" applyFill="1" applyAlignment="1">
      <alignment horizontal="right"/>
    </xf>
    <xf numFmtId="165" fontId="3" fillId="0" borderId="0" xfId="0" applyNumberFormat="1" applyFont="1" applyFill="1" applyAlignment="1">
      <alignment horizontal="right"/>
    </xf>
    <xf numFmtId="0" fontId="3" fillId="0" borderId="0" xfId="0" applyFont="1" applyFill="1" applyBorder="1" applyAlignment="1">
      <alignment horizontal="right"/>
    </xf>
    <xf numFmtId="0" fontId="2" fillId="2" borderId="2" xfId="0" applyFont="1" applyFill="1" applyBorder="1" applyAlignment="1">
      <alignment horizontal="left" wrapText="1"/>
    </xf>
    <xf numFmtId="164" fontId="2" fillId="0" borderId="2" xfId="2" applyNumberFormat="1" applyFont="1" applyFill="1" applyBorder="1" applyAlignment="1">
      <alignment horizontal="right"/>
    </xf>
    <xf numFmtId="165" fontId="2" fillId="0" borderId="2" xfId="0" applyNumberFormat="1" applyFont="1" applyFill="1" applyBorder="1" applyAlignment="1">
      <alignment horizontal="right"/>
    </xf>
    <xf numFmtId="0" fontId="2" fillId="0" borderId="2" xfId="0" applyFont="1" applyFill="1" applyBorder="1" applyAlignment="1">
      <alignment horizontal="right"/>
    </xf>
    <xf numFmtId="164" fontId="3" fillId="2" borderId="0" xfId="0" applyNumberFormat="1" applyFont="1" applyFill="1"/>
    <xf numFmtId="165" fontId="3" fillId="2" borderId="1" xfId="0" applyNumberFormat="1" applyFont="1" applyFill="1" applyBorder="1" applyAlignment="1">
      <alignment horizontal="center"/>
    </xf>
    <xf numFmtId="0" fontId="3" fillId="2" borderId="0" xfId="0" applyFont="1" applyFill="1" applyBorder="1"/>
    <xf numFmtId="0" fontId="2" fillId="2" borderId="0" xfId="0" applyFont="1" applyFill="1" applyBorder="1" applyAlignment="1">
      <alignment horizontal="left" vertical="top" wrapText="1"/>
    </xf>
    <xf numFmtId="0" fontId="3" fillId="2" borderId="0" xfId="0" applyFont="1" applyFill="1" applyBorder="1" applyAlignment="1">
      <alignment horizontal="left" vertical="top"/>
    </xf>
    <xf numFmtId="165" fontId="3" fillId="3" borderId="0" xfId="0" applyNumberFormat="1" applyFont="1" applyFill="1" applyBorder="1" applyAlignment="1">
      <alignment horizontal="center"/>
    </xf>
    <xf numFmtId="0" fontId="3" fillId="0" borderId="0" xfId="0" applyFont="1" applyBorder="1"/>
    <xf numFmtId="165" fontId="3" fillId="0" borderId="0" xfId="0" applyNumberFormat="1" applyFont="1" applyFill="1" applyBorder="1" applyAlignment="1">
      <alignment horizontal="center"/>
    </xf>
    <xf numFmtId="0" fontId="0" fillId="2" borderId="0" xfId="0" applyFill="1"/>
    <xf numFmtId="0" fontId="0" fillId="2" borderId="0" xfId="0" applyFill="1" applyBorder="1"/>
    <xf numFmtId="1" fontId="3" fillId="0" borderId="0" xfId="0" applyNumberFormat="1" applyFont="1" applyFill="1" applyAlignment="1">
      <alignment horizontal="right"/>
    </xf>
    <xf numFmtId="164" fontId="3" fillId="3" borderId="0" xfId="2" applyNumberFormat="1" applyFont="1" applyFill="1" applyAlignment="1">
      <alignment horizontal="right"/>
    </xf>
    <xf numFmtId="165" fontId="3" fillId="3" borderId="0" xfId="0" applyNumberFormat="1" applyFont="1" applyFill="1" applyAlignment="1">
      <alignment horizontal="right"/>
    </xf>
    <xf numFmtId="0" fontId="3"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0" fillId="0" borderId="0" xfId="0" applyFill="1"/>
    <xf numFmtId="0" fontId="0" fillId="0" borderId="0" xfId="0" applyBorder="1"/>
    <xf numFmtId="164" fontId="2" fillId="0" borderId="0" xfId="2" applyNumberFormat="1" applyFont="1" applyFill="1" applyBorder="1" applyAlignment="1">
      <alignment horizontal="right"/>
    </xf>
    <xf numFmtId="165" fontId="2" fillId="0" borderId="0" xfId="0" applyNumberFormat="1" applyFont="1" applyFill="1" applyBorder="1" applyAlignment="1">
      <alignment horizontal="right"/>
    </xf>
    <xf numFmtId="0" fontId="3" fillId="0" borderId="0" xfId="0" applyFont="1"/>
    <xf numFmtId="0" fontId="0" fillId="0" borderId="1" xfId="0" applyBorder="1"/>
    <xf numFmtId="0" fontId="0" fillId="0" borderId="3" xfId="0" applyBorder="1"/>
    <xf numFmtId="0" fontId="4" fillId="0" borderId="2" xfId="0" applyFont="1" applyBorder="1" applyAlignment="1">
      <alignment horizontal="center" vertical="center"/>
    </xf>
    <xf numFmtId="164" fontId="3" fillId="0" borderId="0" xfId="1" applyNumberFormat="1" applyFont="1"/>
    <xf numFmtId="165" fontId="3" fillId="0" borderId="0" xfId="0" applyNumberFormat="1" applyFont="1"/>
    <xf numFmtId="164" fontId="3" fillId="0" borderId="0" xfId="1" applyNumberFormat="1" applyFont="1" applyAlignment="1">
      <alignment horizontal="right"/>
    </xf>
    <xf numFmtId="164" fontId="2" fillId="0" borderId="2" xfId="1" applyNumberFormat="1" applyFont="1" applyBorder="1"/>
    <xf numFmtId="165" fontId="2" fillId="0" borderId="2" xfId="0" applyNumberFormat="1" applyFont="1" applyBorder="1"/>
    <xf numFmtId="0" fontId="3" fillId="2" borderId="0" xfId="0" applyFont="1" applyFill="1" applyBorder="1" applyAlignment="1">
      <alignment vertical="top"/>
    </xf>
    <xf numFmtId="0" fontId="2" fillId="2" borderId="0" xfId="0" applyFont="1" applyFill="1" applyBorder="1" applyAlignment="1">
      <alignment vertical="top"/>
    </xf>
    <xf numFmtId="0" fontId="4" fillId="0" borderId="1" xfId="0" applyFont="1" applyBorder="1" applyAlignment="1">
      <alignment horizontal="center" vertical="center" wrapText="1"/>
    </xf>
    <xf numFmtId="0" fontId="0" fillId="0" borderId="3" xfId="0" applyBorder="1" applyAlignment="1">
      <alignment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wrapText="1"/>
    </xf>
    <xf numFmtId="164" fontId="4" fillId="3" borderId="0" xfId="1" applyNumberFormat="1" applyFont="1" applyFill="1" applyBorder="1" applyAlignment="1">
      <alignment horizontal="center" vertical="center"/>
    </xf>
    <xf numFmtId="164" fontId="4" fillId="0" borderId="0" xfId="1" applyNumberFormat="1" applyFont="1" applyBorder="1" applyAlignment="1">
      <alignment horizontal="center" vertical="center"/>
    </xf>
    <xf numFmtId="0" fontId="4" fillId="0" borderId="0" xfId="0" applyFont="1" applyBorder="1" applyAlignment="1">
      <alignment horizontal="center" vertical="center"/>
    </xf>
    <xf numFmtId="165" fontId="4" fillId="3" borderId="0" xfId="0" applyNumberFormat="1" applyFont="1" applyFill="1" applyBorder="1" applyAlignment="1">
      <alignment horizontal="right" vertical="center"/>
    </xf>
    <xf numFmtId="165" fontId="4" fillId="0" borderId="0" xfId="0" applyNumberFormat="1" applyFont="1" applyBorder="1" applyAlignment="1">
      <alignment horizontal="right" vertical="center"/>
    </xf>
    <xf numFmtId="164" fontId="2" fillId="0" borderId="3" xfId="1" applyNumberFormat="1" applyFont="1" applyBorder="1"/>
    <xf numFmtId="0" fontId="3" fillId="0" borderId="0" xfId="0" applyFont="1" applyAlignment="1"/>
    <xf numFmtId="0" fontId="5" fillId="0" borderId="0" xfId="0" applyFont="1" applyAlignment="1">
      <alignment vertical="center"/>
    </xf>
    <xf numFmtId="0" fontId="6" fillId="0" borderId="0" xfId="0" applyFont="1"/>
    <xf numFmtId="164" fontId="3" fillId="3" borderId="0" xfId="1" applyNumberFormat="1" applyFont="1" applyFill="1" applyAlignment="1">
      <alignment horizontal="right"/>
    </xf>
    <xf numFmtId="164" fontId="3" fillId="0" borderId="0" xfId="1" applyNumberFormat="1" applyFont="1" applyBorder="1" applyAlignment="1">
      <alignment horizontal="right"/>
    </xf>
    <xf numFmtId="165" fontId="3" fillId="0" borderId="0" xfId="0" applyNumberFormat="1" applyFont="1" applyAlignment="1">
      <alignment horizontal="right"/>
    </xf>
    <xf numFmtId="165" fontId="3" fillId="0" borderId="0" xfId="0" applyNumberFormat="1" applyFont="1" applyAlignment="1"/>
    <xf numFmtId="0" fontId="5" fillId="0" borderId="0" xfId="0" applyFont="1"/>
    <xf numFmtId="0" fontId="2" fillId="2" borderId="0" xfId="0" applyFont="1" applyFill="1" applyBorder="1" applyAlignment="1">
      <alignment horizontal="center"/>
    </xf>
    <xf numFmtId="0" fontId="3" fillId="2" borderId="0" xfId="0" applyFont="1" applyFill="1" applyBorder="1" applyAlignment="1">
      <alignment horizontal="center" wrapText="1"/>
    </xf>
    <xf numFmtId="165" fontId="3" fillId="2" borderId="0" xfId="0" applyNumberFormat="1" applyFont="1" applyFill="1" applyBorder="1" applyAlignment="1">
      <alignment horizontal="center"/>
    </xf>
    <xf numFmtId="0" fontId="16" fillId="0" borderId="0" xfId="0" applyFont="1"/>
    <xf numFmtId="0" fontId="7" fillId="0" borderId="0" xfId="11"/>
    <xf numFmtId="167" fontId="7" fillId="0" borderId="4" xfId="12" applyNumberFormat="1" applyFont="1" applyFill="1" applyBorder="1" applyAlignment="1">
      <alignment horizontal="left"/>
    </xf>
    <xf numFmtId="167" fontId="7" fillId="7" borderId="4" xfId="12" applyNumberFormat="1" applyFont="1" applyFill="1" applyBorder="1" applyAlignment="1">
      <alignment horizontal="left"/>
    </xf>
    <xf numFmtId="167" fontId="17" fillId="4" borderId="4" xfId="12" applyNumberFormat="1" applyFont="1" applyFill="1" applyBorder="1" applyAlignment="1">
      <alignment horizontal="left"/>
    </xf>
    <xf numFmtId="0" fontId="7" fillId="0" borderId="4" xfId="12" applyFont="1" applyFill="1" applyBorder="1" applyAlignment="1">
      <alignment horizontal="left"/>
    </xf>
    <xf numFmtId="166" fontId="5" fillId="5" borderId="0" xfId="6" applyNumberFormat="1" applyFont="1" applyFill="1" applyBorder="1" applyAlignment="1">
      <alignment horizontal="right"/>
    </xf>
    <xf numFmtId="0" fontId="7" fillId="2" borderId="0" xfId="11" applyFill="1"/>
    <xf numFmtId="0" fontId="16" fillId="2" borderId="2" xfId="11" applyFont="1" applyFill="1" applyBorder="1" applyAlignment="1">
      <alignment wrapText="1"/>
    </xf>
    <xf numFmtId="0" fontId="16" fillId="2" borderId="3" xfId="11" applyFont="1" applyFill="1" applyBorder="1" applyAlignment="1">
      <alignment wrapText="1"/>
    </xf>
    <xf numFmtId="0" fontId="7" fillId="2" borderId="0" xfId="11" applyFill="1" applyBorder="1" applyAlignment="1">
      <alignment horizontal="left"/>
    </xf>
    <xf numFmtId="164" fontId="5" fillId="2" borderId="1" xfId="4" applyNumberFormat="1" applyFont="1" applyFill="1" applyBorder="1" applyAlignment="1">
      <alignment horizontal="right"/>
    </xf>
    <xf numFmtId="164" fontId="5" fillId="2" borderId="0" xfId="4" applyNumberFormat="1" applyFont="1" applyFill="1" applyBorder="1" applyAlignment="1">
      <alignment horizontal="right"/>
    </xf>
    <xf numFmtId="0" fontId="5" fillId="2" borderId="0" xfId="11" applyFont="1" applyFill="1" applyAlignment="1">
      <alignment horizontal="right" indent="1"/>
    </xf>
    <xf numFmtId="0" fontId="16" fillId="2" borderId="3" xfId="11" applyFont="1" applyFill="1" applyBorder="1" applyAlignment="1">
      <alignment horizontal="right" wrapText="1"/>
    </xf>
    <xf numFmtId="0" fontId="16" fillId="2" borderId="0" xfId="11" applyFont="1" applyFill="1" applyBorder="1" applyAlignment="1">
      <alignment wrapText="1"/>
    </xf>
    <xf numFmtId="0" fontId="5" fillId="2" borderId="0" xfId="11" applyFont="1" applyFill="1" applyBorder="1" applyAlignment="1">
      <alignment wrapText="1"/>
    </xf>
    <xf numFmtId="165" fontId="5" fillId="2" borderId="0" xfId="11" applyNumberFormat="1" applyFont="1" applyFill="1" applyAlignment="1">
      <alignment horizontal="right" indent="1"/>
    </xf>
    <xf numFmtId="0" fontId="16" fillId="2" borderId="2" xfId="11" applyFont="1" applyFill="1" applyBorder="1" applyAlignment="1">
      <alignment horizontal="right" indent="1"/>
    </xf>
    <xf numFmtId="165" fontId="16" fillId="2" borderId="2" xfId="11" applyNumberFormat="1" applyFont="1" applyFill="1" applyBorder="1" applyAlignment="1">
      <alignment horizontal="right" indent="1"/>
    </xf>
    <xf numFmtId="3" fontId="16" fillId="2" borderId="2" xfId="11" applyNumberFormat="1" applyFont="1" applyFill="1" applyBorder="1" applyAlignment="1">
      <alignment horizontal="right" indent="1"/>
    </xf>
    <xf numFmtId="167" fontId="7" fillId="2" borderId="0" xfId="12" applyNumberFormat="1" applyFont="1" applyFill="1" applyBorder="1" applyAlignment="1">
      <alignment horizontal="left"/>
    </xf>
    <xf numFmtId="0" fontId="10" fillId="2" borderId="0" xfId="11" applyFont="1" applyFill="1"/>
    <xf numFmtId="0" fontId="7" fillId="2" borderId="0" xfId="12" applyFont="1" applyFill="1" applyBorder="1" applyAlignment="1">
      <alignment horizontal="left"/>
    </xf>
    <xf numFmtId="0" fontId="14" fillId="2" borderId="0" xfId="11" applyFont="1" applyFill="1" applyBorder="1" applyAlignment="1">
      <alignment horizontal="left" wrapText="1"/>
    </xf>
    <xf numFmtId="0" fontId="5" fillId="5" borderId="0" xfId="6" applyNumberFormat="1" applyFont="1" applyFill="1" applyBorder="1" applyAlignment="1">
      <alignment horizontal="right"/>
    </xf>
    <xf numFmtId="167" fontId="7" fillId="8" borderId="4" xfId="12" applyNumberFormat="1" applyFont="1" applyFill="1" applyBorder="1" applyAlignment="1">
      <alignment horizontal="left"/>
    </xf>
    <xf numFmtId="0" fontId="5" fillId="2" borderId="0" xfId="11" applyFont="1" applyFill="1" applyAlignment="1">
      <alignment horizontal="right"/>
    </xf>
    <xf numFmtId="165" fontId="5" fillId="2" borderId="0" xfId="11" applyNumberFormat="1" applyFont="1" applyFill="1" applyAlignment="1">
      <alignment horizontal="right"/>
    </xf>
    <xf numFmtId="0" fontId="16" fillId="2" borderId="2" xfId="11" applyFont="1" applyFill="1" applyBorder="1" applyAlignment="1">
      <alignment horizontal="right"/>
    </xf>
    <xf numFmtId="165" fontId="16" fillId="2" borderId="2" xfId="11" applyNumberFormat="1" applyFont="1" applyFill="1" applyBorder="1" applyAlignment="1">
      <alignment horizontal="right"/>
    </xf>
    <xf numFmtId="3" fontId="5" fillId="2" borderId="0" xfId="11" applyNumberFormat="1" applyFont="1" applyFill="1" applyAlignment="1">
      <alignment horizontal="right"/>
    </xf>
    <xf numFmtId="0" fontId="16" fillId="2" borderId="0" xfId="11" applyFont="1" applyFill="1" applyBorder="1" applyAlignment="1">
      <alignment horizontal="left"/>
    </xf>
    <xf numFmtId="0" fontId="16" fillId="2" borderId="1" xfId="11" applyFont="1" applyFill="1" applyBorder="1" applyAlignment="1"/>
    <xf numFmtId="0" fontId="9" fillId="7" borderId="1" xfId="12" applyNumberFormat="1" applyFont="1" applyFill="1" applyBorder="1" applyAlignment="1"/>
    <xf numFmtId="165" fontId="9" fillId="7" borderId="1" xfId="12" applyNumberFormat="1" applyFont="1" applyFill="1" applyBorder="1" applyAlignment="1"/>
    <xf numFmtId="0" fontId="15" fillId="7" borderId="0" xfId="12" applyNumberFormat="1" applyFont="1" applyFill="1" applyBorder="1" applyAlignment="1">
      <alignment horizontal="right"/>
    </xf>
    <xf numFmtId="0" fontId="9" fillId="7" borderId="0" xfId="12" applyNumberFormat="1" applyFont="1" applyFill="1" applyBorder="1" applyAlignment="1"/>
    <xf numFmtId="165" fontId="9" fillId="7" borderId="0" xfId="12" applyNumberFormat="1" applyFont="1" applyFill="1" applyBorder="1" applyAlignment="1"/>
    <xf numFmtId="0" fontId="5" fillId="2" borderId="3" xfId="11" applyFont="1" applyFill="1" applyBorder="1" applyAlignment="1">
      <alignment horizontal="left" wrapText="1"/>
    </xf>
    <xf numFmtId="164" fontId="16" fillId="2" borderId="2" xfId="4" applyNumberFormat="1" applyFont="1" applyFill="1" applyBorder="1" applyAlignment="1">
      <alignment horizontal="right"/>
    </xf>
    <xf numFmtId="164" fontId="16" fillId="2" borderId="0" xfId="4" applyNumberFormat="1" applyFont="1" applyFill="1" applyBorder="1" applyAlignment="1">
      <alignment horizontal="right"/>
    </xf>
    <xf numFmtId="167" fontId="16" fillId="2" borderId="0" xfId="4" applyNumberFormat="1" applyFont="1" applyFill="1" applyBorder="1" applyAlignment="1">
      <alignment horizontal="right"/>
    </xf>
    <xf numFmtId="165" fontId="16" fillId="2" borderId="0" xfId="14" applyNumberFormat="1" applyFont="1" applyFill="1" applyBorder="1" applyAlignment="1">
      <alignment horizontal="right"/>
    </xf>
    <xf numFmtId="1" fontId="16" fillId="2" borderId="0" xfId="14" applyNumberFormat="1" applyFont="1" applyFill="1" applyBorder="1" applyAlignment="1">
      <alignment horizontal="right"/>
    </xf>
    <xf numFmtId="167" fontId="5" fillId="2" borderId="0" xfId="4" applyNumberFormat="1" applyFont="1" applyFill="1" applyBorder="1" applyAlignment="1">
      <alignment horizontal="right"/>
    </xf>
    <xf numFmtId="3" fontId="5" fillId="2" borderId="0" xfId="11" applyNumberFormat="1" applyFont="1" applyFill="1" applyAlignment="1">
      <alignment horizontal="right" indent="1"/>
    </xf>
    <xf numFmtId="3" fontId="16" fillId="2" borderId="2" xfId="11" applyNumberFormat="1" applyFont="1" applyFill="1" applyBorder="1" applyAlignment="1"/>
    <xf numFmtId="0" fontId="13" fillId="0" borderId="3" xfId="0" applyFont="1" applyBorder="1" applyAlignment="1">
      <alignment horizontal="center"/>
    </xf>
    <xf numFmtId="0" fontId="13" fillId="0" borderId="3" xfId="0" applyFont="1" applyBorder="1" applyAlignment="1">
      <alignment horizontal="center" wrapText="1"/>
    </xf>
    <xf numFmtId="0" fontId="13" fillId="0" borderId="0" xfId="0" applyFont="1" applyAlignment="1">
      <alignment horizontal="center"/>
    </xf>
    <xf numFmtId="165" fontId="2" fillId="2" borderId="2" xfId="0" applyNumberFormat="1" applyFont="1" applyFill="1" applyBorder="1" applyAlignment="1">
      <alignment horizontal="right" wrapText="1"/>
    </xf>
    <xf numFmtId="0" fontId="13" fillId="0" borderId="3" xfId="0" applyFont="1" applyBorder="1" applyAlignment="1">
      <alignment horizontal="left"/>
    </xf>
    <xf numFmtId="0" fontId="13" fillId="0" borderId="3" xfId="0" applyFont="1" applyBorder="1" applyAlignment="1">
      <alignment horizontal="left" wrapText="1"/>
    </xf>
    <xf numFmtId="0" fontId="19" fillId="0" borderId="0" xfId="0" applyFont="1"/>
    <xf numFmtId="165" fontId="3" fillId="3" borderId="0" xfId="0" applyNumberFormat="1" applyFont="1" applyFill="1"/>
    <xf numFmtId="165" fontId="3" fillId="2" borderId="0" xfId="0" applyNumberFormat="1" applyFont="1" applyFill="1"/>
    <xf numFmtId="165" fontId="20" fillId="0" borderId="0" xfId="0" applyNumberFormat="1" applyFont="1"/>
    <xf numFmtId="0" fontId="2" fillId="2" borderId="0" xfId="0" applyFont="1" applyFill="1" applyBorder="1" applyAlignment="1">
      <alignment horizontal="left" vertical="top" wrapText="1"/>
    </xf>
    <xf numFmtId="0" fontId="24" fillId="10" borderId="0" xfId="0" applyFont="1" applyFill="1" applyAlignment="1">
      <alignment vertical="center"/>
    </xf>
    <xf numFmtId="0" fontId="0" fillId="10" borderId="0" xfId="0" applyFill="1"/>
    <xf numFmtId="0" fontId="26" fillId="0" borderId="0" xfId="0" applyFont="1" applyAlignment="1">
      <alignment horizontal="left" vertical="center" readingOrder="1"/>
    </xf>
    <xf numFmtId="0" fontId="27" fillId="0" borderId="0" xfId="0" applyFont="1" applyAlignment="1">
      <alignment horizontal="left" vertical="center" readingOrder="1"/>
    </xf>
    <xf numFmtId="0" fontId="28" fillId="0" borderId="0" xfId="0" applyFont="1" applyAlignment="1">
      <alignment horizontal="left" vertical="center" readingOrder="1"/>
    </xf>
    <xf numFmtId="0" fontId="5" fillId="2" borderId="0" xfId="0" applyFont="1" applyFill="1" applyBorder="1" applyAlignment="1">
      <alignment horizontal="left" vertical="top"/>
    </xf>
    <xf numFmtId="0" fontId="5" fillId="2" borderId="0" xfId="0" applyFont="1" applyFill="1"/>
    <xf numFmtId="0" fontId="29" fillId="0" borderId="0" xfId="0" applyFont="1"/>
    <xf numFmtId="0" fontId="30" fillId="0" borderId="0" xfId="0" applyFont="1"/>
    <xf numFmtId="0" fontId="2" fillId="0" borderId="0" xfId="0" applyFont="1"/>
    <xf numFmtId="0" fontId="31" fillId="0" borderId="0" xfId="0" applyFont="1"/>
    <xf numFmtId="0" fontId="3" fillId="0" borderId="0" xfId="0" applyFont="1" applyAlignment="1">
      <alignment wrapText="1"/>
    </xf>
    <xf numFmtId="0" fontId="32" fillId="2" borderId="1" xfId="6" applyFont="1" applyFill="1" applyBorder="1" applyAlignment="1">
      <alignment horizontal="center" wrapText="1"/>
    </xf>
    <xf numFmtId="165" fontId="3" fillId="0" borderId="1" xfId="0" applyNumberFormat="1" applyFont="1" applyBorder="1"/>
    <xf numFmtId="0" fontId="3" fillId="0" borderId="3" xfId="0" applyFont="1" applyBorder="1"/>
    <xf numFmtId="165" fontId="3" fillId="0" borderId="3" xfId="0" applyNumberFormat="1" applyFont="1" applyBorder="1"/>
    <xf numFmtId="0" fontId="32" fillId="2" borderId="2" xfId="6" applyFont="1" applyFill="1" applyBorder="1" applyAlignment="1">
      <alignment wrapText="1"/>
    </xf>
    <xf numFmtId="0" fontId="32" fillId="2" borderId="1" xfId="6" applyFont="1" applyFill="1" applyBorder="1" applyAlignment="1">
      <alignment wrapText="1"/>
    </xf>
    <xf numFmtId="165" fontId="3" fillId="0" borderId="0" xfId="0" applyNumberFormat="1" applyFont="1" applyBorder="1" applyAlignment="1">
      <alignment horizontal="right"/>
    </xf>
    <xf numFmtId="0" fontId="18" fillId="2" borderId="1" xfId="6" applyFont="1" applyFill="1" applyBorder="1" applyAlignment="1">
      <alignment wrapText="1"/>
    </xf>
    <xf numFmtId="0" fontId="32" fillId="2" borderId="0" xfId="6" applyFont="1" applyFill="1" applyBorder="1" applyAlignment="1">
      <alignment wrapText="1"/>
    </xf>
    <xf numFmtId="165" fontId="3" fillId="0" borderId="0" xfId="0" applyNumberFormat="1" applyFont="1" applyBorder="1"/>
    <xf numFmtId="0" fontId="18" fillId="2" borderId="0" xfId="6" applyFont="1" applyFill="1" applyBorder="1" applyAlignment="1">
      <alignment wrapText="1"/>
    </xf>
    <xf numFmtId="0" fontId="18" fillId="0" borderId="0" xfId="0" applyFont="1" applyFill="1" applyBorder="1" applyAlignment="1">
      <alignment horizontal="left" vertical="top" wrapText="1"/>
    </xf>
    <xf numFmtId="0" fontId="19" fillId="0" borderId="0" xfId="0" applyFont="1" applyFill="1"/>
    <xf numFmtId="165" fontId="33" fillId="0" borderId="0" xfId="0" applyNumberFormat="1" applyFont="1" applyFill="1" applyAlignment="1">
      <alignment wrapText="1"/>
    </xf>
    <xf numFmtId="165" fontId="33" fillId="0" borderId="0" xfId="0" applyNumberFormat="1" applyFont="1" applyFill="1"/>
    <xf numFmtId="165" fontId="33" fillId="0" borderId="0" xfId="0" applyNumberFormat="1" applyFont="1"/>
    <xf numFmtId="0" fontId="16" fillId="2" borderId="0" xfId="0" applyFont="1" applyFill="1" applyBorder="1" applyAlignment="1">
      <alignment horizontal="left" vertical="top" wrapText="1"/>
    </xf>
    <xf numFmtId="0" fontId="5" fillId="11" borderId="0" xfId="0" applyFont="1" applyFill="1"/>
    <xf numFmtId="0" fontId="5" fillId="11" borderId="0" xfId="0" applyFont="1" applyFill="1" applyAlignment="1">
      <alignment wrapText="1"/>
    </xf>
    <xf numFmtId="0" fontId="3" fillId="0" borderId="1" xfId="0" applyFont="1" applyBorder="1" applyAlignment="1">
      <alignment wrapText="1"/>
    </xf>
    <xf numFmtId="0" fontId="26" fillId="0" borderId="0" xfId="0" applyFont="1" applyAlignment="1">
      <alignment horizontal="left" vertical="center" wrapText="1" readingOrder="1"/>
    </xf>
    <xf numFmtId="0" fontId="36" fillId="0" borderId="0" xfId="0" applyFont="1" applyAlignment="1">
      <alignment horizontal="left" vertical="center" readingOrder="1"/>
    </xf>
    <xf numFmtId="0" fontId="0" fillId="0" borderId="8" xfId="0" applyBorder="1"/>
    <xf numFmtId="0" fontId="34" fillId="0" borderId="0" xfId="0" applyFont="1" applyBorder="1" applyAlignment="1">
      <alignment vertical="top"/>
    </xf>
    <xf numFmtId="0" fontId="20" fillId="0" borderId="0" xfId="0" applyFont="1" applyBorder="1" applyAlignment="1">
      <alignment vertical="top"/>
    </xf>
    <xf numFmtId="0" fontId="37" fillId="0" borderId="5" xfId="17" applyFont="1" applyBorder="1" applyAlignment="1">
      <alignment horizontal="center" vertical="top"/>
    </xf>
    <xf numFmtId="0" fontId="22" fillId="9" borderId="0" xfId="16" applyFont="1" applyFill="1" applyBorder="1" applyAlignment="1" applyProtection="1">
      <alignment vertical="center"/>
    </xf>
    <xf numFmtId="0" fontId="40" fillId="0" borderId="0" xfId="17" applyFont="1" applyBorder="1" applyAlignment="1">
      <alignment horizontal="center" vertical="top"/>
    </xf>
    <xf numFmtId="0" fontId="43" fillId="0" borderId="0" xfId="0" applyFont="1"/>
    <xf numFmtId="0" fontId="44" fillId="0" borderId="0" xfId="0" applyFont="1"/>
    <xf numFmtId="0" fontId="23" fillId="9" borderId="0" xfId="16" applyFont="1" applyFill="1" applyBorder="1" applyAlignment="1" applyProtection="1">
      <alignment horizontal="center" vertical="center"/>
    </xf>
    <xf numFmtId="0" fontId="25" fillId="0" borderId="0" xfId="0" applyFont="1" applyAlignment="1">
      <alignment horizontal="center"/>
    </xf>
    <xf numFmtId="0" fontId="5" fillId="2" borderId="0" xfId="0" applyFont="1" applyFill="1" applyAlignment="1">
      <alignment horizontal="left" wrapText="1"/>
    </xf>
    <xf numFmtId="0" fontId="20" fillId="0" borderId="0" xfId="0" applyFont="1" applyAlignment="1">
      <alignment horizontal="center" vertical="top" wrapText="1"/>
    </xf>
    <xf numFmtId="0" fontId="27" fillId="0" borderId="0" xfId="0" applyFont="1" applyAlignment="1">
      <alignment horizontal="left" wrapText="1"/>
    </xf>
    <xf numFmtId="0" fontId="39" fillId="0" borderId="6" xfId="0" applyFont="1" applyBorder="1" applyAlignment="1">
      <alignment horizontal="center" vertical="top" wrapText="1"/>
    </xf>
    <xf numFmtId="0" fontId="39" fillId="0" borderId="7" xfId="0" applyFont="1" applyBorder="1" applyAlignment="1">
      <alignment horizontal="center" vertical="top" wrapText="1"/>
    </xf>
    <xf numFmtId="0" fontId="39" fillId="0" borderId="9" xfId="0" applyFont="1" applyBorder="1" applyAlignment="1">
      <alignment horizontal="center" vertical="top" wrapText="1"/>
    </xf>
    <xf numFmtId="0" fontId="42" fillId="12" borderId="5" xfId="17" applyFont="1" applyFill="1" applyBorder="1" applyAlignment="1">
      <alignment horizontal="center" vertical="top"/>
    </xf>
    <xf numFmtId="0" fontId="5" fillId="0" borderId="0" xfId="0" applyFont="1" applyAlignment="1">
      <alignment horizontal="left" vertical="center" wrapText="1"/>
    </xf>
    <xf numFmtId="0" fontId="2" fillId="2" borderId="2" xfId="0" applyFont="1" applyFill="1" applyBorder="1" applyAlignment="1">
      <alignment horizontal="center" wrapText="1"/>
    </xf>
    <xf numFmtId="0" fontId="2" fillId="2" borderId="0" xfId="0" applyFont="1" applyFill="1" applyBorder="1" applyAlignment="1">
      <alignment horizontal="left" vertical="top" wrapText="1"/>
    </xf>
    <xf numFmtId="0" fontId="2" fillId="2" borderId="2" xfId="0" applyFont="1" applyFill="1" applyBorder="1" applyAlignment="1">
      <alignment horizontal="center"/>
    </xf>
    <xf numFmtId="0" fontId="4" fillId="0" borderId="2" xfId="0" applyFont="1" applyBorder="1" applyAlignment="1">
      <alignment horizontal="center" vertical="center" wrapText="1"/>
    </xf>
    <xf numFmtId="0" fontId="3" fillId="0" borderId="0" xfId="0" applyFont="1" applyAlignment="1">
      <alignment horizontal="left" wrapText="1"/>
    </xf>
    <xf numFmtId="0" fontId="16" fillId="2" borderId="1" xfId="11" applyFont="1" applyFill="1" applyBorder="1" applyAlignment="1">
      <alignment horizontal="center"/>
    </xf>
    <xf numFmtId="0" fontId="7" fillId="0" borderId="1" xfId="11" applyBorder="1" applyAlignment="1">
      <alignment horizontal="center"/>
    </xf>
    <xf numFmtId="0" fontId="7" fillId="2" borderId="0" xfId="11" applyFill="1" applyAlignment="1">
      <alignment horizontal="left" wrapText="1"/>
    </xf>
    <xf numFmtId="0" fontId="10" fillId="2" borderId="0" xfId="11" applyFont="1" applyFill="1" applyAlignment="1">
      <alignment horizontal="left" vertical="top" wrapText="1"/>
    </xf>
    <xf numFmtId="0" fontId="14" fillId="6" borderId="0" xfId="11" applyFont="1" applyFill="1" applyBorder="1" applyAlignment="1">
      <alignment horizontal="left" wrapText="1"/>
    </xf>
    <xf numFmtId="0" fontId="5" fillId="2" borderId="1" xfId="11" applyFont="1" applyFill="1" applyBorder="1" applyAlignment="1">
      <alignment horizontal="left"/>
    </xf>
    <xf numFmtId="0" fontId="5" fillId="2" borderId="3" xfId="11" applyFont="1" applyFill="1" applyBorder="1" applyAlignment="1">
      <alignment horizontal="left"/>
    </xf>
  </cellXfs>
  <cellStyles count="18">
    <cellStyle name="Comma" xfId="1" builtinId="3"/>
    <cellStyle name="Comma 2" xfId="4"/>
    <cellStyle name="Comma 3" xfId="2"/>
    <cellStyle name="Hyperlink" xfId="17" builtinId="8"/>
    <cellStyle name="Hyperlink 2" xfId="5"/>
    <cellStyle name="Normal" xfId="0" builtinId="0"/>
    <cellStyle name="Normal 2" xfId="6"/>
    <cellStyle name="Normal 2 2" xfId="7"/>
    <cellStyle name="Normal 2 3" xfId="8"/>
    <cellStyle name="Normal 2 4" xfId="9"/>
    <cellStyle name="Normal 2 5" xfId="10"/>
    <cellStyle name="Normal 3" xfId="11"/>
    <cellStyle name="Normal 4" xfId="3"/>
    <cellStyle name="Normal 7" xfId="16"/>
    <cellStyle name="Normal_Hourly CV" xfId="12"/>
    <cellStyle name="Percent 2" xfId="14"/>
    <cellStyle name="Percent 2 2" xfId="15"/>
    <cellStyle name="Percent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theme/theme1.xml" Type="http://schemas.openxmlformats.org/officeDocument/2006/relationships/theme"/><Relationship Id="rId12" Target="styles.xml" Type="http://schemas.openxmlformats.org/officeDocument/2006/relationships/styles"/><Relationship Id="rId13" Target="sharedStrings.xml" Type="http://schemas.openxmlformats.org/officeDocument/2006/relationships/sharedStrings"/><Relationship Id="rId14"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s>
</file>

<file path=xl/charts/_rels/chart2.xml.rels><?xml version="1.0" encoding="UTF-8" standalone="yes"?><Relationships xmlns="http://schemas.openxmlformats.org/package/2006/relationships"><Relationship Id="rId1" Target="style2.xml" Type="http://schemas.microsoft.com/office/2011/relationships/chartStyle"/><Relationship Id="rId2" Target="colors2.xml" Type="http://schemas.microsoft.com/office/2011/relationships/chartColorStyl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'Industry Sector Profiles'!$A$36</c:f>
          <c:strCache>
            <c:ptCount val="1"/>
            <c:pt idx="0">
              <c:v>Proportion of people in employment (16+) in each occupational skill level (%), A: Agriculture, forestry and fishing and Scotland</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'Industry Sector Profiles'!$A$39</c:f>
              <c:strCache>
                <c:ptCount val="1"/>
                <c:pt idx="0">
                  <c:v>A: Agriculture, forestry and fishing</c:v>
                </c:pt>
              </c:strCache>
            </c:strRef>
          </c:tx>
          <c:spPr>
            <a:solidFill>
              <a:schemeClr val="accent4">
                <a:lumMod val="60000"/>
                <a:lumOff val="40000"/>
              </a:schemeClr>
            </a:solidFill>
            <a:ln>
              <a:noFill/>
            </a:ln>
            <a:effectLst/>
          </c:spPr>
          <c:invertIfNegative val="0"/>
          <c:dLbls>
            <c:dLbl>
              <c:idx val="0"/>
              <c:tx>
                <c:strRef>
                  <c:f>'Industry Sector Profiles'!$B$39</c:f>
                  <c:strCache>
                    <c:ptCount val="1"/>
                    <c:pt idx="0">
                      <c:v>5.0</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{D26591EA-773C-4AD6-B97B-E606290A5434}</c15:txfldGUID>
                      <c15:f>'Industry Sector Profiles'!$B$39</c15:f>
                      <c15:dlblFieldTableCache>
                        <c:ptCount val="1"/>
                        <c:pt idx="0">
                          <c:v>5.0</c:v>
                        </c:pt>
                      </c15:dlblFieldTableCache>
                    </c15:dlblFTEntry>
                  </c15:dlblFieldTable>
                  <c15:showDataLabelsRange val="0"/>
                </c:ext>
                <c:ext xmlns:c16="http://schemas.microsoft.com/office/drawing/2014/chart" uri="{C3380CC4-5D6E-409C-BE32-E72D297353CC}">
                  <c16:uniqueId val="{00000000-C580-46FB-96A7-31E8750B34FB}"/>
                </c:ext>
              </c:extLst>
            </c:dLbl>
            <c:dLbl>
              <c:idx val="1"/>
              <c:tx>
                <c:strRef>
                  <c:f>'Industry Sector Profiles'!$C$39</c:f>
                  <c:strCache>
                    <c:ptCount val="1"/>
                    <c:pt idx="0">
                      <c:v>63.0</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{E462E609-D53C-493F-9977-668C2D20E13A}</c15:txfldGUID>
                      <c15:f>'Industry Sector Profiles'!$C$39</c15:f>
                      <c15:dlblFieldTableCache>
                        <c:ptCount val="1"/>
                        <c:pt idx="0">
                          <c:v>63.0</c:v>
                        </c:pt>
                      </c15:dlblFieldTableCache>
                    </c15:dlblFTEntry>
                  </c15:dlblFieldTable>
                  <c15:showDataLabelsRange val="0"/>
                </c:ext>
                <c:ext xmlns:c16="http://schemas.microsoft.com/office/drawing/2014/chart" uri="{C3380CC4-5D6E-409C-BE32-E72D297353CC}">
                  <c16:uniqueId val="{00000001-C580-46FB-96A7-31E8750B34FB}"/>
                </c:ext>
              </c:extLst>
            </c:dLbl>
            <c:dLbl>
              <c:idx val="2"/>
              <c:tx>
                <c:strRef>
                  <c:f>'Industry Sector Profiles'!$D$39</c:f>
                  <c:strCache>
                    <c:ptCount val="1"/>
                    <c:pt idx="0">
                      <c:v>12.0</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{A6696BD3-037B-42DF-BDD2-C57540AB1407}</c15:txfldGUID>
                      <c15:f>'Industry Sector Profiles'!$D$39</c15:f>
                      <c15:dlblFieldTableCache>
                        <c:ptCount val="1"/>
                        <c:pt idx="0">
                          <c:v>12.0</c:v>
                        </c:pt>
                      </c15:dlblFieldTableCache>
                    </c15:dlblFTEntry>
                  </c15:dlblFieldTable>
                  <c15:showDataLabelsRange val="0"/>
                </c:ext>
                <c:ext xmlns:c16="http://schemas.microsoft.com/office/drawing/2014/chart" uri="{C3380CC4-5D6E-409C-BE32-E72D297353CC}">
                  <c16:uniqueId val="{00000002-C580-46FB-96A7-31E8750B34FB}"/>
                </c:ext>
              </c:extLst>
            </c:dLbl>
            <c:dLbl>
              <c:idx val="3"/>
              <c:tx>
                <c:strRef>
                  <c:f>'Industry Sector Profiles'!$E$39</c:f>
                  <c:strCache>
                    <c:ptCount val="1"/>
                    <c:pt idx="0">
                      <c:v>20.0</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{92FDC3B3-A7C2-4562-A560-DFEDAB835579}</c15:txfldGUID>
                      <c15:f>'Industry Sector Profiles'!$E$39</c15:f>
                      <c15:dlblFieldTableCache>
                        <c:ptCount val="1"/>
                        <c:pt idx="0">
                          <c:v>20.0</c:v>
                        </c:pt>
                      </c15:dlblFieldTableCache>
                    </c15:dlblFTEntry>
                  </c15:dlblFieldTable>
                  <c15:showDataLabelsRange val="0"/>
                </c:ext>
                <c:ext xmlns:c16="http://schemas.microsoft.com/office/drawing/2014/chart" uri="{C3380CC4-5D6E-409C-BE32-E72D297353CC}">
                  <c16:uniqueId val="{00000003-C580-46FB-96A7-31E8750B34FB}"/>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4">
                        <a:lumMod val="60000"/>
                        <a:lumOff val="40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'Industry Sector Profiles'!$B$38:$E$38</c:f>
              <c:strCache>
                <c:ptCount val="4"/>
                <c:pt idx="0">
                  <c:v>Highly Skilled</c:v>
                </c:pt>
                <c:pt idx="1">
                  <c:v>Med-High Skilled</c:v>
                </c:pt>
                <c:pt idx="2">
                  <c:v>Med-Low Skilled</c:v>
                </c:pt>
                <c:pt idx="3">
                  <c:v>Low Skilled</c:v>
                </c:pt>
              </c:strCache>
            </c:strRef>
          </c:cat>
          <c:val>
            <c:numRef>
              <c:f>'Industry Sector Profiles'!$B$39:$E$39</c:f>
              <c:numCache>
                <c:formatCode>0.0</c:formatCode>
                <c:ptCount val="4"/>
                <c:pt idx="0">
                  <c:v>5.027932960893855</c:v>
                </c:pt>
                <c:pt idx="1">
                  <c:v>63.011562946602574</c:v>
                </c:pt>
                <c:pt idx="2">
                  <c:v>11.973496167337924</c:v>
                </c:pt>
                <c:pt idx="3">
                  <c:v>19.987007925165649</c:v>
                </c:pt>
              </c:numCache>
            </c:numRef>
          </c:val>
          <c:extLst>
            <c:ext xmlns:c16="http://schemas.microsoft.com/office/drawing/2014/chart" uri="{C3380CC4-5D6E-409C-BE32-E72D297353CC}">
              <c16:uniqueId val="{00000009-C580-46FB-96A7-31E8750B34FB}"/>
            </c:ext>
          </c:extLst>
        </c:ser>
        <c:dLbls>
          <c:showLegendKey val="0"/>
          <c:showVal val="0"/>
          <c:showCatName val="0"/>
          <c:showSerName val="0"/>
          <c:showPercent val="0"/>
          <c:showBubbleSize val="0"/>
        </c:dLbls>
        <c:gapWidth val="330"/>
        <c:axId val="613376296"/>
        <c:axId val="613379904"/>
      </c:barChart>
      <c:lineChart>
        <c:grouping val="standard"/>
        <c:varyColors val="0"/>
        <c:ser>
          <c:idx val="1"/>
          <c:order val="1"/>
          <c:tx>
            <c:strRef>
              <c:f>'Industry Sector Profiles'!$A$40</c:f>
              <c:strCache>
                <c:ptCount val="1"/>
                <c:pt idx="0">
                  <c:v>Scotland</c:v>
                </c:pt>
              </c:strCache>
            </c:strRef>
          </c:tx>
          <c:spPr>
            <a:ln w="28575" cap="rnd">
              <a:noFill/>
              <a:round/>
            </a:ln>
            <a:effectLst/>
          </c:spPr>
          <c:marker>
            <c:symbol val="dash"/>
            <c:size val="40"/>
            <c:spPr>
              <a:solidFill>
                <a:schemeClr val="accent6"/>
              </a:solidFill>
              <a:ln w="6350">
                <a:solidFill>
                  <a:schemeClr val="accent6"/>
                </a:solidFill>
              </a:ln>
              <a:effectLst/>
            </c:spPr>
          </c:marker>
          <c:dLbls>
            <c:dLbl>
              <c:idx val="0"/>
              <c:tx>
                <c:strRef>
                  <c:f>'Industry Sector Profiles'!$B$40</c:f>
                  <c:strCache>
                    <c:ptCount val="1"/>
                    <c:pt idx="0">
                      <c:v>27.6</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{4029EBDE-5073-4EAC-B867-651927531E1E}</c15:txfldGUID>
                      <c15:f>'Industry Sector Profiles'!$B$40</c15:f>
                      <c15:dlblFieldTableCache>
                        <c:ptCount val="1"/>
                        <c:pt idx="0">
                          <c:v>27.6</c:v>
                        </c:pt>
                      </c15:dlblFieldTableCache>
                    </c15:dlblFTEntry>
                  </c15:dlblFieldTable>
                  <c15:showDataLabelsRange val="0"/>
                </c:ext>
                <c:ext xmlns:c16="http://schemas.microsoft.com/office/drawing/2014/chart" uri="{C3380CC4-5D6E-409C-BE32-E72D297353CC}">
                  <c16:uniqueId val="{0000000A-C580-46FB-96A7-31E8750B34FB}"/>
                </c:ext>
              </c:extLst>
            </c:dLbl>
            <c:dLbl>
              <c:idx val="1"/>
              <c:tx>
                <c:strRef>
                  <c:f>'Industry Sector Profiles'!$C$40</c:f>
                  <c:strCache>
                    <c:ptCount val="1"/>
                    <c:pt idx="0">
                      <c:v>27.7</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{29CD4F2B-B86A-4719-A8BE-3C95E008FAA7}</c15:txfldGUID>
                      <c15:f>'Industry Sector Profiles'!$C$40</c15:f>
                      <c15:dlblFieldTableCache>
                        <c:ptCount val="1"/>
                        <c:pt idx="0">
                          <c:v>27.7</c:v>
                        </c:pt>
                      </c15:dlblFieldTableCache>
                    </c15:dlblFTEntry>
                  </c15:dlblFieldTable>
                  <c15:showDataLabelsRange val="0"/>
                </c:ext>
                <c:ext xmlns:c16="http://schemas.microsoft.com/office/drawing/2014/chart" uri="{C3380CC4-5D6E-409C-BE32-E72D297353CC}">
                  <c16:uniqueId val="{0000000B-C580-46FB-96A7-31E8750B34FB}"/>
                </c:ext>
              </c:extLst>
            </c:dLbl>
            <c:dLbl>
              <c:idx val="2"/>
              <c:tx>
                <c:strRef>
                  <c:f>'Industry Sector Profiles'!$D$40</c:f>
                  <c:strCache>
                    <c:ptCount val="1"/>
                    <c:pt idx="0">
                      <c:v>33.9</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{A073FA79-354A-42F9-8E4C-AA7DBE8872A3}</c15:txfldGUID>
                      <c15:f>'Industry Sector Profiles'!$D$40</c15:f>
                      <c15:dlblFieldTableCache>
                        <c:ptCount val="1"/>
                        <c:pt idx="0">
                          <c:v>33.9</c:v>
                        </c:pt>
                      </c15:dlblFieldTableCache>
                    </c15:dlblFTEntry>
                  </c15:dlblFieldTable>
                  <c15:showDataLabelsRange val="0"/>
                </c:ext>
                <c:ext xmlns:c16="http://schemas.microsoft.com/office/drawing/2014/chart" uri="{C3380CC4-5D6E-409C-BE32-E72D297353CC}">
                  <c16:uniqueId val="{0000000C-C580-46FB-96A7-31E8750B34FB}"/>
                </c:ext>
              </c:extLst>
            </c:dLbl>
            <c:dLbl>
              <c:idx val="3"/>
              <c:tx>
                <c:strRef>
                  <c:f>'Industry Sector Profiles'!$E$40</c:f>
                  <c:strCache>
                    <c:ptCount val="1"/>
                    <c:pt idx="0">
                      <c:v>10.8</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{C31DF623-8C09-4FE5-9A3D-83B76BC5A41A}</c15:txfldGUID>
                      <c15:f>'Industry Sector Profiles'!$E$40</c15:f>
                      <c15:dlblFieldTableCache>
                        <c:ptCount val="1"/>
                        <c:pt idx="0">
                          <c:v>10.8</c:v>
                        </c:pt>
                      </c15:dlblFieldTableCache>
                    </c15:dlblFTEntry>
                  </c15:dlblFieldTable>
                  <c15:showDataLabelsRange val="0"/>
                </c:ext>
                <c:ext xmlns:c16="http://schemas.microsoft.com/office/drawing/2014/chart" uri="{C3380CC4-5D6E-409C-BE32-E72D297353CC}">
                  <c16:uniqueId val="{0000000D-C580-46FB-96A7-31E8750B34FB}"/>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'Industry Sector Profiles'!$B$38:$E$38</c:f>
              <c:strCache>
                <c:ptCount val="4"/>
                <c:pt idx="0">
                  <c:v>Highly Skilled</c:v>
                </c:pt>
                <c:pt idx="1">
                  <c:v>Med-High Skilled</c:v>
                </c:pt>
                <c:pt idx="2">
                  <c:v>Med-Low Skilled</c:v>
                </c:pt>
                <c:pt idx="3">
                  <c:v>Low Skilled</c:v>
                </c:pt>
              </c:strCache>
            </c:strRef>
          </c:cat>
          <c:val>
            <c:numRef>
              <c:f>'Industry Sector Profiles'!$B$40:$E$40</c:f>
              <c:numCache>
                <c:formatCode>0.0</c:formatCode>
                <c:ptCount val="4"/>
                <c:pt idx="0">
                  <c:v>27.557533672170422</c:v>
                </c:pt>
                <c:pt idx="1">
                  <c:v>27.701379604715136</c:v>
                </c:pt>
                <c:pt idx="2">
                  <c:v>33.910484582160471</c:v>
                </c:pt>
                <c:pt idx="3">
                  <c:v>10.830602140953971</c:v>
                </c:pt>
              </c:numCache>
            </c:numRef>
          </c:val>
          <c:smooth val="0"/>
          <c:extLst>
            <c:ext xmlns:c16="http://schemas.microsoft.com/office/drawing/2014/chart" uri="{C3380CC4-5D6E-409C-BE32-E72D297353CC}">
              <c16:uniqueId val="{00000013-C580-46FB-96A7-31E8750B34FB}"/>
            </c:ext>
          </c:extLst>
        </c:ser>
        <c:dLbls>
          <c:showLegendKey val="0"/>
          <c:showVal val="0"/>
          <c:showCatName val="0"/>
          <c:showSerName val="0"/>
          <c:showPercent val="0"/>
          <c:showBubbleSize val="0"/>
        </c:dLbls>
        <c:marker val="1"/>
        <c:smooth val="0"/>
        <c:axId val="613376296"/>
        <c:axId val="613379904"/>
      </c:lineChart>
      <c:catAx>
        <c:axId val="613376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3379904"/>
        <c:crosses val="autoZero"/>
        <c:auto val="1"/>
        <c:lblAlgn val="ctr"/>
        <c:lblOffset val="100"/>
        <c:noMultiLvlLbl val="0"/>
      </c:catAx>
      <c:valAx>
        <c:axId val="613379904"/>
        <c:scaling>
          <c:orientation val="minMax"/>
        </c:scaling>
        <c:delete val="1"/>
        <c:axPos val="l"/>
        <c:numFmt formatCode="0.0" sourceLinked="1"/>
        <c:majorTickMark val="none"/>
        <c:minorTickMark val="none"/>
        <c:tickLblPos val="nextTo"/>
        <c:crossAx val="613376296"/>
        <c:crosses val="autoZero"/>
        <c:crossBetween val="between"/>
      </c:valAx>
      <c:spPr>
        <a:noFill/>
        <a:ln>
          <a:noFill/>
        </a:ln>
        <a:effectLst/>
      </c:spPr>
    </c:plotArea>
    <c:legend>
      <c:legendPos val="t"/>
      <c:overlay val="1"/>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'Industry Sector Profiles'!$A$30</c:f>
          <c:strCache>
            <c:ptCount val="1"/>
            <c:pt idx="0">
              <c:v>Proportion of people in employment by key measure (%), A: Agriculture, forestry and fishing and Scotland</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'Industry Sector Profiles'!$A$33</c:f>
              <c:strCache>
                <c:ptCount val="1"/>
                <c:pt idx="0">
                  <c:v>A: Agriculture, forestry and fishing</c:v>
                </c:pt>
              </c:strCache>
            </c:strRef>
          </c:tx>
          <c:spPr>
            <a:solidFill>
              <a:schemeClr val="accent4">
                <a:lumMod val="60000"/>
                <a:lumOff val="40000"/>
              </a:schemeClr>
            </a:solidFill>
            <a:ln>
              <a:noFill/>
            </a:ln>
            <a:effectLst/>
          </c:spPr>
          <c:invertIfNegative val="0"/>
          <c:dLbls>
            <c:dLbl>
              <c:idx val="0"/>
              <c:tx>
                <c:strRef>
                  <c:f>'Industry Sector Profiles'!$B$33</c:f>
                  <c:strCache>
                    <c:ptCount val="1"/>
                    <c:pt idx="0">
                      <c:v>23.0</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{056D0517-A593-48F5-A4DB-5558D2B2B3B4}</c15:txfldGUID>
                      <c15:f>'Industry Sector Profiles'!$B$33</c15:f>
                      <c15:dlblFieldTableCache>
                        <c:ptCount val="1"/>
                        <c:pt idx="0">
                          <c:v>23.0</c:v>
                        </c:pt>
                      </c15:dlblFieldTableCache>
                    </c15:dlblFTEntry>
                  </c15:dlblFieldTable>
                  <c15:showDataLabelsRange val="0"/>
                </c:ext>
                <c:ext xmlns:c16="http://schemas.microsoft.com/office/drawing/2014/chart" uri="{C3380CC4-5D6E-409C-BE32-E72D297353CC}">
                  <c16:uniqueId val="{00000000-2EDE-4439-8C37-E46D0C061721}"/>
                </c:ext>
              </c:extLst>
            </c:dLbl>
            <c:dLbl>
              <c:idx val="1"/>
              <c:tx>
                <c:strRef>
                  <c:f>'Industry Sector Profiles'!$C$33</c:f>
                  <c:strCache>
                    <c:ptCount val="1"/>
                    <c:pt idx="0">
                      <c:v>49.0</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{645E3ED1-C8AA-42F9-89B8-AC5E3FDFAC96}</c15:txfldGUID>
                      <c15:f>'Industry Sector Profiles'!$C$33</c15:f>
                      <c15:dlblFieldTableCache>
                        <c:ptCount val="1"/>
                        <c:pt idx="0">
                          <c:v>49.0</c:v>
                        </c:pt>
                      </c15:dlblFieldTableCache>
                    </c15:dlblFTEntry>
                  </c15:dlblFieldTable>
                  <c15:showDataLabelsRange val="0"/>
                </c:ext>
                <c:ext xmlns:c16="http://schemas.microsoft.com/office/drawing/2014/chart" uri="{C3380CC4-5D6E-409C-BE32-E72D297353CC}">
                  <c16:uniqueId val="{00000001-2EDE-4439-8C37-E46D0C061721}"/>
                </c:ext>
              </c:extLst>
            </c:dLbl>
            <c:dLbl>
              <c:idx val="2"/>
              <c:tx>
                <c:strRef>
                  <c:f>'Industry Sector Profiles'!$D$33</c:f>
                  <c:strCache>
                    <c:ptCount val="1"/>
                    <c:pt idx="0">
                      <c:v>46.6</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{449C96EE-AF7A-4EDB-AC7E-E7BE7F8E93DC}</c15:txfldGUID>
                      <c15:f>'Industry Sector Profiles'!$D$33</c15:f>
                      <c15:dlblFieldTableCache>
                        <c:ptCount val="1"/>
                        <c:pt idx="0">
                          <c:v>46.6</c:v>
                        </c:pt>
                      </c15:dlblFieldTableCache>
                    </c15:dlblFTEntry>
                  </c15:dlblFieldTable>
                  <c15:showDataLabelsRange val="0"/>
                </c:ext>
                <c:ext xmlns:c16="http://schemas.microsoft.com/office/drawing/2014/chart" uri="{C3380CC4-5D6E-409C-BE32-E72D297353CC}">
                  <c16:uniqueId val="{00000002-2EDE-4439-8C37-E46D0C061721}"/>
                </c:ext>
              </c:extLst>
            </c:dLbl>
            <c:dLbl>
              <c:idx val="3"/>
              <c:tx>
                <c:strRef>
                  <c:f>'Industry Sector Profiles'!$E$33</c:f>
                  <c:strCache>
                    <c:ptCount val="1"/>
                    <c:pt idx="0">
                      <c:v>13.4</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{37CF055E-61ED-4EE3-8450-9AB3AB95EF0B}</c15:txfldGUID>
                      <c15:f>'Industry Sector Profiles'!$E$33</c15:f>
                      <c15:dlblFieldTableCache>
                        <c:ptCount val="1"/>
                        <c:pt idx="0">
                          <c:v>13.4</c:v>
                        </c:pt>
                      </c15:dlblFieldTableCache>
                    </c15:dlblFTEntry>
                  </c15:dlblFieldTable>
                  <c15:showDataLabelsRange val="0"/>
                </c:ext>
                <c:ext xmlns:c16="http://schemas.microsoft.com/office/drawing/2014/chart" uri="{C3380CC4-5D6E-409C-BE32-E72D297353CC}">
                  <c16:uniqueId val="{00000003-2EDE-4439-8C37-E46D0C061721}"/>
                </c:ext>
              </c:extLst>
            </c:dLbl>
            <c:dLbl>
              <c:idx val="4"/>
              <c:tx>
                <c:strRef>
                  <c:f>'Industry Sector Profiles'!$F$33</c:f>
                  <c:strCache>
                    <c:ptCount val="1"/>
                    <c:pt idx="0">
                      <c:v>96.8</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{8C18BE10-B731-494C-9858-09B0E2AC8B45}</c15:txfldGUID>
                      <c15:f>'Industry Sector Profiles'!$F$33</c15:f>
                      <c15:dlblFieldTableCache>
                        <c:ptCount val="1"/>
                        <c:pt idx="0">
                          <c:v>96.8</c:v>
                        </c:pt>
                      </c15:dlblFieldTableCache>
                    </c15:dlblFTEntry>
                  </c15:dlblFieldTable>
                  <c15:showDataLabelsRange val="0"/>
                </c:ext>
                <c:ext xmlns:c16="http://schemas.microsoft.com/office/drawing/2014/chart" uri="{C3380CC4-5D6E-409C-BE32-E72D297353CC}">
                  <c16:uniqueId val="{00000004-2EDE-4439-8C37-E46D0C061721}"/>
                </c:ext>
              </c:extLst>
            </c:dLbl>
            <c:dLbl>
              <c:idx val="5"/>
              <c:tx>
                <c:strRef>
                  <c:f>'Industry Sector Profiles'!$G$33</c:f>
                  <c:strCache>
                    <c:ptCount val="1"/>
                    <c:pt idx="0">
                      <c:v>20.8</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{D5A16587-E7BB-44C0-94A7-281FD917C7AD}</c15:txfldGUID>
                      <c15:f>'Industry Sector Profiles'!$G$33</c15:f>
                      <c15:dlblFieldTableCache>
                        <c:ptCount val="1"/>
                        <c:pt idx="0">
                          <c:v>20.8</c:v>
                        </c:pt>
                      </c15:dlblFieldTableCache>
                    </c15:dlblFTEntry>
                  </c15:dlblFieldTable>
                  <c15:showDataLabelsRange val="0"/>
                </c:ext>
                <c:ext xmlns:c16="http://schemas.microsoft.com/office/drawing/2014/chart" uri="{C3380CC4-5D6E-409C-BE32-E72D297353CC}">
                  <c16:uniqueId val="{00000005-2EDE-4439-8C37-E46D0C061721}"/>
                </c:ext>
              </c:extLst>
            </c:dLbl>
            <c:dLbl>
              <c:idx val="6"/>
              <c:tx>
                <c:strRef>
                  <c:f>'Industry Sector Profiles'!$H$33</c:f>
                  <c:strCache>
                    <c:ptCount val="1"/>
                    <c:pt idx="0">
                      <c:v>12.0</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{C02C0302-8F27-43FA-A23C-2A62E6C13A01}</c15:txfldGUID>
                      <c15:f>'Industry Sector Profiles'!$H$33</c15:f>
                      <c15:dlblFieldTableCache>
                        <c:ptCount val="1"/>
                        <c:pt idx="0">
                          <c:v>12.0</c:v>
                        </c:pt>
                      </c15:dlblFieldTableCache>
                    </c15:dlblFTEntry>
                  </c15:dlblFieldTable>
                  <c15:showDataLabelsRange val="0"/>
                </c:ext>
                <c:ext xmlns:c16="http://schemas.microsoft.com/office/drawing/2014/chart" uri="{C3380CC4-5D6E-409C-BE32-E72D297353CC}">
                  <c16:uniqueId val="{00000006-2EDE-4439-8C37-E46D0C061721}"/>
                </c:ext>
              </c:extLst>
            </c:dLbl>
            <c:dLbl>
              <c:idx val="7"/>
              <c:tx>
                <c:strRef>
                  <c:f>'Industry Sector Profiles'!$I$33</c:f>
                  <c:strCache>
                    <c:ptCount val="1"/>
                    <c:pt idx="0">
                      <c:v>20.0</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{3A86A641-384B-4DA5-987F-AD60EF146DE8}</c15:txfldGUID>
                      <c15:f>'Industry Sector Profiles'!$I$33</c15:f>
                      <c15:dlblFieldTableCache>
                        <c:ptCount val="1"/>
                        <c:pt idx="0">
                          <c:v>20.0</c:v>
                        </c:pt>
                      </c15:dlblFieldTableCache>
                    </c15:dlblFTEntry>
                  </c15:dlblFieldTable>
                  <c15:showDataLabelsRange val="0"/>
                </c:ext>
                <c:ext xmlns:c16="http://schemas.microsoft.com/office/drawing/2014/chart" uri="{C3380CC4-5D6E-409C-BE32-E72D297353CC}">
                  <c16:uniqueId val="{00000007-2EDE-4439-8C37-E46D0C061721}"/>
                </c:ext>
              </c:extLst>
            </c:dLbl>
            <c:dLbl>
              <c:idx val="8"/>
              <c:tx>
                <c:strRef>
                  <c:f>'Industry Sector Profiles'!$J$33</c:f>
                  <c:strCache>
                    <c:ptCount val="1"/>
                    <c:pt idx="0">
                      <c:v>24.1</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{5E405FF0-DB82-4F6D-AD2C-D887CCF3C243}</c15:txfldGUID>
                      <c15:f>'Industry Sector Profiles'!$J$33</c15:f>
                      <c15:dlblFieldTableCache>
                        <c:ptCount val="1"/>
                        <c:pt idx="0">
                          <c:v>24.1</c:v>
                        </c:pt>
                      </c15:dlblFieldTableCache>
                    </c15:dlblFTEntry>
                  </c15:dlblFieldTable>
                  <c15:showDataLabelsRange val="0"/>
                </c:ext>
                <c:ext xmlns:c16="http://schemas.microsoft.com/office/drawing/2014/chart" uri="{C3380CC4-5D6E-409C-BE32-E72D297353CC}">
                  <c16:uniqueId val="{00000008-2EDE-4439-8C37-E46D0C061721}"/>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4">
                        <a:lumMod val="60000"/>
                        <a:lumOff val="40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'Industry Sector Profiles'!$B$32:$J$32</c:f>
              <c:strCache>
                <c:ptCount val="9"/>
                <c:pt idx="0">
                  <c:v>% women</c:v>
                </c:pt>
                <c:pt idx="1">
                  <c:v>% 50+</c:v>
                </c:pt>
                <c:pt idx="2">
                  <c:v>% self-employed</c:v>
                </c:pt>
                <c:pt idx="3">
                  <c:v>% part-time</c:v>
                </c:pt>
                <c:pt idx="4">
                  <c:v>% secure emp</c:v>
                </c:pt>
                <c:pt idx="5">
                  <c:v>% Long term condition/illness</c:v>
                </c:pt>
                <c:pt idx="6">
                  <c:v>% resp, cardio, diabetes, progressive illness</c:v>
                </c:pt>
                <c:pt idx="7">
                  <c:v>% low skilled</c:v>
                </c:pt>
                <c:pt idx="8">
                  <c:v>% parents</c:v>
                </c:pt>
              </c:strCache>
            </c:strRef>
          </c:cat>
          <c:val>
            <c:numRef>
              <c:f>'Industry Sector Profiles'!$B$33:$J$33</c:f>
              <c:numCache>
                <c:formatCode>0.0</c:formatCode>
                <c:ptCount val="9"/>
                <c:pt idx="0">
                  <c:v>22.972762645914397</c:v>
                </c:pt>
                <c:pt idx="1">
                  <c:v>49.02204928664073</c:v>
                </c:pt>
                <c:pt idx="2">
                  <c:v>46.560311284046691</c:v>
                </c:pt>
                <c:pt idx="3">
                  <c:v>13.426718547341116</c:v>
                </c:pt>
                <c:pt idx="4">
                  <c:v>96.768742318721834</c:v>
                </c:pt>
                <c:pt idx="5">
                  <c:v>20.788586251621272</c:v>
                </c:pt>
                <c:pt idx="6">
                  <c:v>11.976653696498055</c:v>
                </c:pt>
                <c:pt idx="7">
                  <c:v>19.987007925165649</c:v>
                </c:pt>
                <c:pt idx="8">
                  <c:v>24.077153308945793</c:v>
                </c:pt>
              </c:numCache>
            </c:numRef>
          </c:val>
          <c:extLst>
            <c:ext xmlns:c16="http://schemas.microsoft.com/office/drawing/2014/chart" uri="{C3380CC4-5D6E-409C-BE32-E72D297353CC}">
              <c16:uniqueId val="{00000009-2EDE-4439-8C37-E46D0C061721}"/>
            </c:ext>
          </c:extLst>
        </c:ser>
        <c:dLbls>
          <c:showLegendKey val="0"/>
          <c:showVal val="0"/>
          <c:showCatName val="0"/>
          <c:showSerName val="0"/>
          <c:showPercent val="0"/>
          <c:showBubbleSize val="0"/>
        </c:dLbls>
        <c:gapWidth val="100"/>
        <c:axId val="613376296"/>
        <c:axId val="613379904"/>
      </c:barChart>
      <c:lineChart>
        <c:grouping val="standard"/>
        <c:varyColors val="0"/>
        <c:ser>
          <c:idx val="1"/>
          <c:order val="1"/>
          <c:tx>
            <c:strRef>
              <c:f>'Industry Sector Profiles'!$A$34</c:f>
              <c:strCache>
                <c:ptCount val="1"/>
                <c:pt idx="0">
                  <c:v>Scotland</c:v>
                </c:pt>
              </c:strCache>
            </c:strRef>
          </c:tx>
          <c:spPr>
            <a:ln w="25400" cap="rnd">
              <a:noFill/>
              <a:round/>
            </a:ln>
            <a:effectLst/>
          </c:spPr>
          <c:marker>
            <c:symbol val="dash"/>
            <c:size val="40"/>
            <c:spPr>
              <a:solidFill>
                <a:schemeClr val="accent6"/>
              </a:solidFill>
              <a:ln w="6350">
                <a:solidFill>
                  <a:schemeClr val="accent6"/>
                </a:solidFill>
              </a:ln>
              <a:effectLst/>
            </c:spPr>
          </c:marker>
          <c:dLbls>
            <c:dLbl>
              <c:idx val="0"/>
              <c:tx>
                <c:strRef>
                  <c:f>'Industry Sector Profiles'!$B$34</c:f>
                  <c:strCache>
                    <c:ptCount val="1"/>
                    <c:pt idx="0">
                      <c:v>48.8</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{6BA40A4C-EBE6-417A-9EED-93F9462AA665}</c15:txfldGUID>
                      <c15:f>'Industry Sector Profiles'!$B$34</c15:f>
                      <c15:dlblFieldTableCache>
                        <c:ptCount val="1"/>
                        <c:pt idx="0">
                          <c:v>48.8</c:v>
                        </c:pt>
                      </c15:dlblFieldTableCache>
                    </c15:dlblFTEntry>
                  </c15:dlblFieldTable>
                  <c15:showDataLabelsRange val="0"/>
                </c:ext>
                <c:ext xmlns:c16="http://schemas.microsoft.com/office/drawing/2014/chart" uri="{C3380CC4-5D6E-409C-BE32-E72D297353CC}">
                  <c16:uniqueId val="{0000000A-2EDE-4439-8C37-E46D0C061721}"/>
                </c:ext>
              </c:extLst>
            </c:dLbl>
            <c:dLbl>
              <c:idx val="1"/>
              <c:tx>
                <c:strRef>
                  <c:f>'Industry Sector Profiles'!$C$34</c:f>
                  <c:strCache>
                    <c:ptCount val="1"/>
                    <c:pt idx="0">
                      <c:v>33.0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{25963CF9-C154-425E-8E8C-F08FCF45DAF4}</c15:txfldGUID>
                      <c15:f>'Industry Sector Profiles'!$C$34</c15:f>
                      <c15:dlblFieldTableCache>
                        <c:ptCount val="1"/>
                        <c:pt idx="0">
                          <c:v>33.0</c:v>
                        </c:pt>
                      </c15:dlblFieldTableCache>
                    </c15:dlblFTEntry>
                  </c15:dlblFieldTable>
                  <c15:showDataLabelsRange val="0"/>
                </c:ext>
                <c:ext xmlns:c16="http://schemas.microsoft.com/office/drawing/2014/chart" uri="{C3380CC4-5D6E-409C-BE32-E72D297353CC}">
                  <c16:uniqueId val="{0000000B-2EDE-4439-8C37-E46D0C061721}"/>
                </c:ext>
              </c:extLst>
            </c:dLbl>
            <c:dLbl>
              <c:idx val="2"/>
              <c:tx>
                <c:strRef>
                  <c:f>'Industry Sector Profiles'!$D$34</c:f>
                  <c:strCache>
                    <c:ptCount val="1"/>
                    <c:pt idx="0">
                      <c:v>12.4</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{FBF7957B-0468-44E3-B8D1-E5411C891B77}</c15:txfldGUID>
                      <c15:f>'Industry Sector Profiles'!$D$34</c15:f>
                      <c15:dlblFieldTableCache>
                        <c:ptCount val="1"/>
                        <c:pt idx="0">
                          <c:v>12.4</c:v>
                        </c:pt>
                      </c15:dlblFieldTableCache>
                    </c15:dlblFTEntry>
                  </c15:dlblFieldTable>
                  <c15:showDataLabelsRange val="0"/>
                </c:ext>
                <c:ext xmlns:c16="http://schemas.microsoft.com/office/drawing/2014/chart" uri="{C3380CC4-5D6E-409C-BE32-E72D297353CC}">
                  <c16:uniqueId val="{0000000C-2EDE-4439-8C37-E46D0C061721}"/>
                </c:ext>
              </c:extLst>
            </c:dLbl>
            <c:dLbl>
              <c:idx val="3"/>
              <c:tx>
                <c:strRef>
                  <c:f>'Industry Sector Profiles'!$E$34</c:f>
                  <c:strCache>
                    <c:ptCount val="1"/>
                    <c:pt idx="0">
                      <c:v>26.4</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{35E1030B-6CD6-4440-BC00-0BE07E57BBA7}</c15:txfldGUID>
                      <c15:f>'Industry Sector Profiles'!$E$34</c15:f>
                      <c15:dlblFieldTableCache>
                        <c:ptCount val="1"/>
                        <c:pt idx="0">
                          <c:v>26.4</c:v>
                        </c:pt>
                      </c15:dlblFieldTableCache>
                    </c15:dlblFTEntry>
                  </c15:dlblFieldTable>
                  <c15:showDataLabelsRange val="0"/>
                </c:ext>
                <c:ext xmlns:c16="http://schemas.microsoft.com/office/drawing/2014/chart" uri="{C3380CC4-5D6E-409C-BE32-E72D297353CC}">
                  <c16:uniqueId val="{0000000D-2EDE-4439-8C37-E46D0C061721}"/>
                </c:ext>
              </c:extLst>
            </c:dLbl>
            <c:dLbl>
              <c:idx val="4"/>
              <c:tx>
                <c:strRef>
                  <c:f>'Industry Sector Profiles'!$F$34</c:f>
                  <c:strCache>
                    <c:ptCount val="1"/>
                    <c:pt idx="0">
                      <c:v>96.5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{AA24F63B-87B4-4FCB-AD3D-A5E50D0601D6}</c15:txfldGUID>
                      <c15:f>'Industry Sector Profiles'!$F$34</c15:f>
                      <c15:dlblFieldTableCache>
                        <c:ptCount val="1"/>
                        <c:pt idx="0">
                          <c:v>96.5</c:v>
                        </c:pt>
                      </c15:dlblFieldTableCache>
                    </c15:dlblFTEntry>
                  </c15:dlblFieldTable>
                  <c15:showDataLabelsRange val="0"/>
                </c:ext>
                <c:ext xmlns:c16="http://schemas.microsoft.com/office/drawing/2014/chart" uri="{C3380CC4-5D6E-409C-BE32-E72D297353CC}">
                  <c16:uniqueId val="{0000000E-2EDE-4439-8C37-E46D0C061721}"/>
                </c:ext>
              </c:extLst>
            </c:dLbl>
            <c:dLbl>
              <c:idx val="5"/>
              <c:tx>
                <c:strRef>
                  <c:f>'Industry Sector Profiles'!$G$34</c:f>
                  <c:strCache>
                    <c:ptCount val="1"/>
                    <c:pt idx="0">
                      <c:v>27.5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{2C014B78-19EB-4EF2-AF05-4E8C5F1E6781}</c15:txfldGUID>
                      <c15:f>'Industry Sector Profiles'!$G$34</c15:f>
                      <c15:dlblFieldTableCache>
                        <c:ptCount val="1"/>
                        <c:pt idx="0">
                          <c:v>27.5</c:v>
                        </c:pt>
                      </c15:dlblFieldTableCache>
                    </c15:dlblFTEntry>
                  </c15:dlblFieldTable>
                  <c15:showDataLabelsRange val="0"/>
                </c:ext>
                <c:ext xmlns:c16="http://schemas.microsoft.com/office/drawing/2014/chart" uri="{C3380CC4-5D6E-409C-BE32-E72D297353CC}">
                  <c16:uniqueId val="{0000000F-2EDE-4439-8C37-E46D0C061721}"/>
                </c:ext>
              </c:extLst>
            </c:dLbl>
            <c:dLbl>
              <c:idx val="6"/>
              <c:tx>
                <c:strRef>
                  <c:f>'Industry Sector Profiles'!$H$34</c:f>
                  <c:strCache>
                    <c:ptCount val="1"/>
                    <c:pt idx="0">
                      <c:v>12.2</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{90D0E257-1698-4CBA-AC45-7820C96986EA}</c15:txfldGUID>
                      <c15:f>'Industry Sector Profiles'!$H$34</c15:f>
                      <c15:dlblFieldTableCache>
                        <c:ptCount val="1"/>
                        <c:pt idx="0">
                          <c:v>12.2</c:v>
                        </c:pt>
                      </c15:dlblFieldTableCache>
                    </c15:dlblFTEntry>
                  </c15:dlblFieldTable>
                  <c15:showDataLabelsRange val="0"/>
                </c:ext>
                <c:ext xmlns:c16="http://schemas.microsoft.com/office/drawing/2014/chart" uri="{C3380CC4-5D6E-409C-BE32-E72D297353CC}">
                  <c16:uniqueId val="{00000010-2EDE-4439-8C37-E46D0C061721}"/>
                </c:ext>
              </c:extLst>
            </c:dLbl>
            <c:dLbl>
              <c:idx val="7"/>
              <c:tx>
                <c:strRef>
                  <c:f>'Industry Sector Profiles'!$I$34</c:f>
                  <c:strCache>
                    <c:ptCount val="1"/>
                    <c:pt idx="0">
                      <c:v>10.8</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{17A8E207-E1E0-406B-AEFF-76347D402021}</c15:txfldGUID>
                      <c15:f>'Industry Sector Profiles'!$I$34</c15:f>
                      <c15:dlblFieldTableCache>
                        <c:ptCount val="1"/>
                        <c:pt idx="0">
                          <c:v>10.8</c:v>
                        </c:pt>
                      </c15:dlblFieldTableCache>
                    </c15:dlblFTEntry>
                  </c15:dlblFieldTable>
                  <c15:showDataLabelsRange val="0"/>
                </c:ext>
                <c:ext xmlns:c16="http://schemas.microsoft.com/office/drawing/2014/chart" uri="{C3380CC4-5D6E-409C-BE32-E72D297353CC}">
                  <c16:uniqueId val="{00000011-2EDE-4439-8C37-E46D0C061721}"/>
                </c:ext>
              </c:extLst>
            </c:dLbl>
            <c:dLbl>
              <c:idx val="8"/>
              <c:tx>
                <c:strRef>
                  <c:f>'Industry Sector Profiles'!$J$34</c:f>
                  <c:strCache>
                    <c:ptCount val="1"/>
                    <c:pt idx="0">
                      <c:v>30.6</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{B7A2FC2E-9464-417A-8DF2-2A2F0F69F9A7}</c15:txfldGUID>
                      <c15:f>'Industry Sector Profiles'!$J$34</c15:f>
                      <c15:dlblFieldTableCache>
                        <c:ptCount val="1"/>
                        <c:pt idx="0">
                          <c:v>30.6</c:v>
                        </c:pt>
                      </c15:dlblFieldTableCache>
                    </c15:dlblFTEntry>
                  </c15:dlblFieldTable>
                  <c15:showDataLabelsRange val="0"/>
                </c:ext>
                <c:ext xmlns:c16="http://schemas.microsoft.com/office/drawing/2014/chart" uri="{C3380CC4-5D6E-409C-BE32-E72D297353CC}">
                  <c16:uniqueId val="{00000012-2EDE-4439-8C37-E46D0C061721}"/>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'Industry Sector Profiles'!$B$32:$J$32</c:f>
              <c:strCache>
                <c:ptCount val="9"/>
                <c:pt idx="0">
                  <c:v>% women</c:v>
                </c:pt>
                <c:pt idx="1">
                  <c:v>% 50+</c:v>
                </c:pt>
                <c:pt idx="2">
                  <c:v>% self-employed</c:v>
                </c:pt>
                <c:pt idx="3">
                  <c:v>% part-time</c:v>
                </c:pt>
                <c:pt idx="4">
                  <c:v>% secure emp</c:v>
                </c:pt>
                <c:pt idx="5">
                  <c:v>% Long term condition/illness</c:v>
                </c:pt>
                <c:pt idx="6">
                  <c:v>% resp, cardio, diabetes, progressive illness</c:v>
                </c:pt>
                <c:pt idx="7">
                  <c:v>% low skilled</c:v>
                </c:pt>
                <c:pt idx="8">
                  <c:v>% parents</c:v>
                </c:pt>
              </c:strCache>
            </c:strRef>
          </c:cat>
          <c:val>
            <c:numRef>
              <c:f>'Industry Sector Profiles'!$B$34:$J$34</c:f>
              <c:numCache>
                <c:formatCode>0.0</c:formatCode>
                <c:ptCount val="9"/>
                <c:pt idx="0">
                  <c:v>48.818639592353705</c:v>
                </c:pt>
                <c:pt idx="1">
                  <c:v>32.958491342321231</c:v>
                </c:pt>
                <c:pt idx="2">
                  <c:v>12.373089157986964</c:v>
                </c:pt>
                <c:pt idx="3">
                  <c:v>26.410406182265106</c:v>
                </c:pt>
                <c:pt idx="4">
                  <c:v>96.47223152840013</c:v>
                </c:pt>
                <c:pt idx="5">
                  <c:v>27.500696353211374</c:v>
                </c:pt>
                <c:pt idx="6">
                  <c:v>12.153146653112493</c:v>
                </c:pt>
                <c:pt idx="7">
                  <c:v>10.830602140953971</c:v>
                </c:pt>
                <c:pt idx="8">
                  <c:v>30.585227929027365</c:v>
                </c:pt>
              </c:numCache>
            </c:numRef>
          </c:val>
          <c:smooth val="0"/>
          <c:extLst>
            <c:ext xmlns:c16="http://schemas.microsoft.com/office/drawing/2014/chart" uri="{C3380CC4-5D6E-409C-BE32-E72D297353CC}">
              <c16:uniqueId val="{00000013-2EDE-4439-8C37-E46D0C061721}"/>
            </c:ext>
          </c:extLst>
        </c:ser>
        <c:dLbls>
          <c:showLegendKey val="0"/>
          <c:showVal val="0"/>
          <c:showCatName val="0"/>
          <c:showSerName val="0"/>
          <c:showPercent val="0"/>
          <c:showBubbleSize val="0"/>
        </c:dLbls>
        <c:marker val="1"/>
        <c:smooth val="0"/>
        <c:axId val="613376296"/>
        <c:axId val="613379904"/>
      </c:lineChart>
      <c:catAx>
        <c:axId val="613376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3379904"/>
        <c:crosses val="autoZero"/>
        <c:auto val="1"/>
        <c:lblAlgn val="ctr"/>
        <c:lblOffset val="100"/>
        <c:noMultiLvlLbl val="0"/>
      </c:catAx>
      <c:valAx>
        <c:axId val="613379904"/>
        <c:scaling>
          <c:orientation val="minMax"/>
        </c:scaling>
        <c:delete val="1"/>
        <c:axPos val="l"/>
        <c:numFmt formatCode="0.0" sourceLinked="1"/>
        <c:majorTickMark val="none"/>
        <c:minorTickMark val="none"/>
        <c:tickLblPos val="nextTo"/>
        <c:crossAx val="613376296"/>
        <c:crosses val="autoZero"/>
        <c:crossBetween val="between"/>
      </c:valAx>
      <c:spPr>
        <a:noFill/>
        <a:ln>
          <a:noFill/>
        </a:ln>
        <a:effectLst/>
      </c:spPr>
    </c:plotArea>
    <c:legend>
      <c:legendPos val="t"/>
      <c:overlay val="1"/>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'Industry Sector Comparisons'!$C$59</c:f>
          <c:strCache>
            <c:ptCount val="1"/>
            <c:pt idx="0">
              <c:v>Proportion of all in employment in sector who are Women (%)</c:v>
            </c:pt>
          </c:strCache>
        </c:strRef>
      </c:tx>
      <c:overlay val="0"/>
      <c:txPr>
        <a:bodyPr/>
        <a:lstStyle/>
        <a:p>
          <a:pPr>
            <a:defRPr sz="2000">
              <a:latin typeface="Arial" panose="020B0604020202020204" pitchFamily="34" charset="0"/>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4">
                <a:lumMod val="60000"/>
                <a:lumOff val="40000"/>
              </a:schemeClr>
            </a:solidFill>
            <a:ln>
              <a:noFill/>
            </a:ln>
            <a:effectLst/>
          </c:spPr>
          <c:invertIfNegative val="0"/>
          <c:dPt>
            <c:idx val="1"/>
            <c:invertIfNegative val="0"/>
            <c:bubble3D val="0"/>
            <c:extLst>
              <c:ext xmlns:c16="http://schemas.microsoft.com/office/drawing/2014/chart" uri="{C3380CC4-5D6E-409C-BE32-E72D297353CC}">
                <c16:uniqueId val="{00000001-EC16-4188-87F5-A7421E44E7F7}"/>
              </c:ext>
            </c:extLst>
          </c:dPt>
          <c:dPt>
            <c:idx val="4"/>
            <c:invertIfNegative val="0"/>
            <c:bubble3D val="0"/>
            <c:extLst>
              <c:ext xmlns:c16="http://schemas.microsoft.com/office/drawing/2014/chart" uri="{C3380CC4-5D6E-409C-BE32-E72D297353CC}">
                <c16:uniqueId val="{00000003-0E87-4F4D-B722-EB5E02731B85}"/>
              </c:ext>
            </c:extLst>
          </c:dPt>
          <c:dPt>
            <c:idx val="8"/>
            <c:invertIfNegative val="0"/>
            <c:bubble3D val="0"/>
            <c:extLst>
              <c:ext xmlns:c16="http://schemas.microsoft.com/office/drawing/2014/chart" uri="{C3380CC4-5D6E-409C-BE32-E72D297353CC}">
                <c16:uniqueId val="{00000013-8368-4E89-B46B-5B9CE2F2D3AD}"/>
              </c:ext>
            </c:extLst>
          </c:dPt>
          <c:dPt>
            <c:idx val="9"/>
            <c:invertIfNegative val="0"/>
            <c:bubble3D val="0"/>
            <c:extLst>
              <c:ext xmlns:c16="http://schemas.microsoft.com/office/drawing/2014/chart" uri="{C3380CC4-5D6E-409C-BE32-E72D297353CC}">
                <c16:uniqueId val="{00000016-8368-4E89-B46B-5B9CE2F2D3AD}"/>
              </c:ext>
            </c:extLst>
          </c:dPt>
          <c:dPt>
            <c:idx val="10"/>
            <c:invertIfNegative val="0"/>
            <c:bubble3D val="0"/>
            <c:extLst>
              <c:ext xmlns:c16="http://schemas.microsoft.com/office/drawing/2014/chart" uri="{C3380CC4-5D6E-409C-BE32-E72D297353CC}">
                <c16:uniqueId val="{00000009-EC16-4188-87F5-A7421E44E7F7}"/>
              </c:ext>
            </c:extLst>
          </c:dPt>
          <c:dPt>
            <c:idx val="11"/>
            <c:invertIfNegative val="0"/>
            <c:bubble3D val="0"/>
            <c:extLst>
              <c:ext xmlns:c16="http://schemas.microsoft.com/office/drawing/2014/chart" uri="{C3380CC4-5D6E-409C-BE32-E72D297353CC}">
                <c16:uniqueId val="{0000000B-EC16-4188-87F5-A7421E44E7F7}"/>
              </c:ext>
            </c:extLst>
          </c:dPt>
          <c:dPt>
            <c:idx val="12"/>
            <c:invertIfNegative val="0"/>
            <c:bubble3D val="0"/>
            <c:extLst>
              <c:ext xmlns:c16="http://schemas.microsoft.com/office/drawing/2014/chart" uri="{C3380CC4-5D6E-409C-BE32-E72D297353CC}">
                <c16:uniqueId val="{00000031-0E87-4F4D-B722-EB5E02731B85}"/>
              </c:ext>
            </c:extLst>
          </c:dPt>
          <c:dPt>
            <c:idx val="15"/>
            <c:invertIfNegative val="0"/>
            <c:bubble3D val="0"/>
            <c:extLst>
              <c:ext xmlns:c16="http://schemas.microsoft.com/office/drawing/2014/chart" uri="{C3380CC4-5D6E-409C-BE32-E72D297353CC}">
                <c16:uniqueId val="{00000029-0E87-4F4D-B722-EB5E02731B85}"/>
              </c:ext>
            </c:extLst>
          </c:dPt>
          <c:dPt>
            <c:idx val="16"/>
            <c:invertIfNegative val="0"/>
            <c:bubble3D val="0"/>
            <c:extLst>
              <c:ext xmlns:c16="http://schemas.microsoft.com/office/drawing/2014/chart" uri="{C3380CC4-5D6E-409C-BE32-E72D297353CC}">
                <c16:uniqueId val="{0000002A-0E87-4F4D-B722-EB5E02731B85}"/>
              </c:ext>
            </c:extLst>
          </c:dPt>
          <c:dPt>
            <c:idx val="18"/>
            <c:invertIfNegative val="0"/>
            <c:bubble3D val="0"/>
            <c:extLst>
              <c:ext xmlns:c16="http://schemas.microsoft.com/office/drawing/2014/chart" uri="{C3380CC4-5D6E-409C-BE32-E72D297353CC}">
                <c16:uniqueId val="{00000013-EC16-4188-87F5-A7421E44E7F7}"/>
              </c:ext>
            </c:extLst>
          </c:dPt>
          <c:dLbls>
            <c:dLbl>
              <c:idx val="1"/>
              <c:spPr>
                <a:solidFill>
                  <a:schemeClr val="bg1"/>
                </a:solidFill>
                <a:ln>
                  <a:noFill/>
                </a:ln>
                <a:effectLst/>
              </c:spPr>
              <c:txPr>
                <a:bodyPr rot="0" spcFirstLastPara="1" vertOverflow="ellipsis" vert="horz" wrap="square" lIns="38100" tIns="19050" rIns="38100" bIns="19050" anchor="ctr" anchorCtr="1">
                  <a:noAutofit/>
                </a:bodyPr>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a:prstGeom prst="rect">
                      <a:avLst/>
                    </a:prstGeom>
                  </c15:spPr>
                </c:ext>
                <c:ext xmlns:c16="http://schemas.microsoft.com/office/drawing/2014/chart" uri="{C3380CC4-5D6E-409C-BE32-E72D297353CC}">
                  <c16:uniqueId val="{00000001-EC16-4188-87F5-A7421E44E7F7}"/>
                </c:ext>
              </c:extLst>
            </c:dLbl>
            <c:dLbl>
              <c:idx val="17"/>
              <c:spPr>
                <a:solidFill>
                  <a:schemeClr val="bg1"/>
                </a:solidFill>
                <a:ln>
                  <a:noFill/>
                </a:ln>
                <a:effectLst/>
              </c:spPr>
              <c:txPr>
                <a:bodyPr rot="0" spcFirstLastPara="1" vertOverflow="ellipsis" vert="horz" wrap="square" lIns="38100" tIns="19050" rIns="38100" bIns="19050" anchor="ctr" anchorCtr="1">
                  <a:noAutofit/>
                </a:bodyPr>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a:prstGeom prst="rect">
                      <a:avLst/>
                    </a:prstGeom>
                  </c15:spPr>
                </c:ext>
                <c:ext xmlns:c16="http://schemas.microsoft.com/office/drawing/2014/chart" uri="{C3380CC4-5D6E-409C-BE32-E72D297353CC}">
                  <c16:uniqueId val="{00000014-EC16-4188-87F5-A7421E44E7F7}"/>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'Industry Sector Comparisons'!$I$61:$I$79</c:f>
              <c:strCache>
                <c:ptCount val="19"/>
                <c:pt idx="0">
                  <c:v>Q: Health &amp; social</c:v>
                </c:pt>
                <c:pt idx="1">
                  <c:v>P: Educ</c:v>
                </c:pt>
                <c:pt idx="2">
                  <c:v>S: Other service</c:v>
                </c:pt>
                <c:pt idx="3">
                  <c:v>I: Acc &amp; food</c:v>
                </c:pt>
                <c:pt idx="4">
                  <c:v>L: Real estate</c:v>
                </c:pt>
                <c:pt idx="5">
                  <c:v>O: Public ad</c:v>
                </c:pt>
                <c:pt idx="6">
                  <c:v>N: Admin &amp; support</c:v>
                </c:pt>
                <c:pt idx="7">
                  <c:v>G: Wholesale</c:v>
                </c:pt>
                <c:pt idx="8">
                  <c:v>K: Fin &amp; insur</c:v>
                </c:pt>
                <c:pt idx="9">
                  <c:v>M: Prof, sci, etc.</c:v>
                </c:pt>
                <c:pt idx="10">
                  <c:v>R: Arts, etc</c:v>
                </c:pt>
                <c:pt idx="11">
                  <c:v>J: Info &amp; comms</c:v>
                </c:pt>
                <c:pt idx="12">
                  <c:v>C: Manuf</c:v>
                </c:pt>
                <c:pt idx="13">
                  <c:v>A: Agric</c:v>
                </c:pt>
                <c:pt idx="14">
                  <c:v>B: Mining</c:v>
                </c:pt>
                <c:pt idx="15">
                  <c:v>D: Elect</c:v>
                </c:pt>
                <c:pt idx="16">
                  <c:v>H: Transport</c:v>
                </c:pt>
                <c:pt idx="17">
                  <c:v>E: Water</c:v>
                </c:pt>
                <c:pt idx="18">
                  <c:v>F: Const</c:v>
                </c:pt>
              </c:strCache>
            </c:strRef>
          </c:cat>
          <c:val>
            <c:numRef>
              <c:f>'Industry Sector Comparisons'!$J$61:$J$79</c:f>
              <c:numCache>
                <c:formatCode>0.0</c:formatCode>
                <c:ptCount val="19"/>
                <c:pt idx="0">
                  <c:v>80.000250526104821</c:v>
                </c:pt>
                <c:pt idx="1">
                  <c:v>70.648005666691091</c:v>
                </c:pt>
                <c:pt idx="2">
                  <c:v>63.781638053877998</c:v>
                </c:pt>
                <c:pt idx="3">
                  <c:v>54.814190221309779</c:v>
                </c:pt>
                <c:pt idx="4">
                  <c:v>54.611661673196586</c:v>
                </c:pt>
                <c:pt idx="5">
                  <c:v>54.044478550535423</c:v>
                </c:pt>
                <c:pt idx="6">
                  <c:v>53.554410874277139</c:v>
                </c:pt>
                <c:pt idx="7">
                  <c:v>50.597343892457445</c:v>
                </c:pt>
                <c:pt idx="8">
                  <c:v>46.939409833517878</c:v>
                </c:pt>
                <c:pt idx="9">
                  <c:v>45.1153975636214</c:v>
                </c:pt>
                <c:pt idx="10">
                  <c:v>44.381857572157386</c:v>
                </c:pt>
                <c:pt idx="11">
                  <c:v>30.13685938161796</c:v>
                </c:pt>
                <c:pt idx="12">
                  <c:v>23.448203683970164</c:v>
                </c:pt>
                <c:pt idx="13">
                  <c:v>22.972762645914397</c:v>
                </c:pt>
                <c:pt idx="14">
                  <c:v>21.54851816052032</c:v>
                </c:pt>
                <c:pt idx="15">
                  <c:v>19.877263231197773</c:v>
                </c:pt>
                <c:pt idx="16">
                  <c:v>18.647561588738061</c:v>
                </c:pt>
                <c:pt idx="17">
                  <c:v>17.532496538169472</c:v>
                </c:pt>
                <c:pt idx="18">
                  <c:v>12.555197143841406</c:v>
                </c:pt>
              </c:numCache>
            </c:numRef>
          </c:val>
          <c:extLst>
            <c:ext xmlns:c16="http://schemas.microsoft.com/office/drawing/2014/chart" uri="{C3380CC4-5D6E-409C-BE32-E72D297353CC}">
              <c16:uniqueId val="{00000000-57D4-4272-B06D-F41B42DB070F}"/>
            </c:ext>
          </c:extLst>
        </c:ser>
        <c:dLbls>
          <c:showLegendKey val="0"/>
          <c:showVal val="0"/>
          <c:showCatName val="0"/>
          <c:showSerName val="0"/>
          <c:showPercent val="0"/>
          <c:showBubbleSize val="0"/>
        </c:dLbls>
        <c:gapWidth val="50"/>
        <c:axId val="648205160"/>
        <c:axId val="648207128"/>
      </c:barChart>
      <c:lineChart>
        <c:grouping val="standard"/>
        <c:varyColors val="0"/>
        <c:ser>
          <c:idx val="1"/>
          <c:order val="1"/>
          <c:spPr>
            <a:ln w="50800" cap="rnd">
              <a:solidFill>
                <a:schemeClr val="accent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1-8368-4E89-B46B-5B9CE2F2D3AD}"/>
                </c:ext>
              </c:extLst>
            </c:dLbl>
            <c:dLbl>
              <c:idx val="1"/>
              <c:delete val="1"/>
              <c:extLst>
                <c:ext xmlns:c15="http://schemas.microsoft.com/office/drawing/2012/chart" uri="{CE6537A1-D6FC-4f65-9D91-7224C49458BB}"/>
                <c:ext xmlns:c16="http://schemas.microsoft.com/office/drawing/2014/chart" uri="{C3380CC4-5D6E-409C-BE32-E72D297353CC}">
                  <c16:uniqueId val="{00000010-8368-4E89-B46B-5B9CE2F2D3AD}"/>
                </c:ext>
              </c:extLst>
            </c:dLbl>
            <c:dLbl>
              <c:idx val="2"/>
              <c:delete val="1"/>
              <c:extLst>
                <c:ext xmlns:c15="http://schemas.microsoft.com/office/drawing/2012/chart" uri="{CE6537A1-D6FC-4f65-9D91-7224C49458BB}"/>
                <c:ext xmlns:c16="http://schemas.microsoft.com/office/drawing/2014/chart" uri="{C3380CC4-5D6E-409C-BE32-E72D297353CC}">
                  <c16:uniqueId val="{0000000F-8368-4E89-B46B-5B9CE2F2D3AD}"/>
                </c:ext>
              </c:extLst>
            </c:dLbl>
            <c:dLbl>
              <c:idx val="3"/>
              <c:delete val="1"/>
              <c:extLst>
                <c:ext xmlns:c15="http://schemas.microsoft.com/office/drawing/2012/chart" uri="{CE6537A1-D6FC-4f65-9D91-7224C49458BB}"/>
                <c:ext xmlns:c16="http://schemas.microsoft.com/office/drawing/2014/chart" uri="{C3380CC4-5D6E-409C-BE32-E72D297353CC}">
                  <c16:uniqueId val="{0000000E-8368-4E89-B46B-5B9CE2F2D3AD}"/>
                </c:ext>
              </c:extLst>
            </c:dLbl>
            <c:dLbl>
              <c:idx val="4"/>
              <c:delete val="1"/>
              <c:extLst>
                <c:ext xmlns:c15="http://schemas.microsoft.com/office/drawing/2012/chart" uri="{CE6537A1-D6FC-4f65-9D91-7224C49458BB}"/>
                <c:ext xmlns:c16="http://schemas.microsoft.com/office/drawing/2014/chart" uri="{C3380CC4-5D6E-409C-BE32-E72D297353CC}">
                  <c16:uniqueId val="{0000000D-8368-4E89-B46B-5B9CE2F2D3AD}"/>
                </c:ext>
              </c:extLst>
            </c:dLbl>
            <c:dLbl>
              <c:idx val="5"/>
              <c:delete val="1"/>
              <c:extLst>
                <c:ext xmlns:c15="http://schemas.microsoft.com/office/drawing/2012/chart" uri="{CE6537A1-D6FC-4f65-9D91-7224C49458BB}"/>
                <c:ext xmlns:c16="http://schemas.microsoft.com/office/drawing/2014/chart" uri="{C3380CC4-5D6E-409C-BE32-E72D297353CC}">
                  <c16:uniqueId val="{0000000C-8368-4E89-B46B-5B9CE2F2D3AD}"/>
                </c:ext>
              </c:extLst>
            </c:dLbl>
            <c:dLbl>
              <c:idx val="6"/>
              <c:delete val="1"/>
              <c:extLst>
                <c:ext xmlns:c15="http://schemas.microsoft.com/office/drawing/2012/chart" uri="{CE6537A1-D6FC-4f65-9D91-7224C49458BB}"/>
                <c:ext xmlns:c16="http://schemas.microsoft.com/office/drawing/2014/chart" uri="{C3380CC4-5D6E-409C-BE32-E72D297353CC}">
                  <c16:uniqueId val="{0000000B-8368-4E89-B46B-5B9CE2F2D3AD}"/>
                </c:ext>
              </c:extLst>
            </c:dLbl>
            <c:dLbl>
              <c:idx val="7"/>
              <c:delete val="1"/>
              <c:extLst>
                <c:ext xmlns:c15="http://schemas.microsoft.com/office/drawing/2012/chart" uri="{CE6537A1-D6FC-4f65-9D91-7224C49458BB}"/>
                <c:ext xmlns:c16="http://schemas.microsoft.com/office/drawing/2014/chart" uri="{C3380CC4-5D6E-409C-BE32-E72D297353CC}">
                  <c16:uniqueId val="{0000000A-8368-4E89-B46B-5B9CE2F2D3AD}"/>
                </c:ext>
              </c:extLst>
            </c:dLbl>
            <c:dLbl>
              <c:idx val="8"/>
              <c:delete val="1"/>
              <c:extLst>
                <c:ext xmlns:c15="http://schemas.microsoft.com/office/drawing/2012/chart" uri="{CE6537A1-D6FC-4f65-9D91-7224C49458BB}"/>
                <c:ext xmlns:c16="http://schemas.microsoft.com/office/drawing/2014/chart" uri="{C3380CC4-5D6E-409C-BE32-E72D297353CC}">
                  <c16:uniqueId val="{00000009-8368-4E89-B46B-5B9CE2F2D3AD}"/>
                </c:ext>
              </c:extLst>
            </c:dLbl>
            <c:dLbl>
              <c:idx val="9"/>
              <c:delete val="1"/>
              <c:extLst>
                <c:ext xmlns:c15="http://schemas.microsoft.com/office/drawing/2012/chart" uri="{CE6537A1-D6FC-4f65-9D91-7224C49458BB}"/>
                <c:ext xmlns:c16="http://schemas.microsoft.com/office/drawing/2014/chart" uri="{C3380CC4-5D6E-409C-BE32-E72D297353CC}">
                  <c16:uniqueId val="{00000008-8368-4E89-B46B-5B9CE2F2D3AD}"/>
                </c:ext>
              </c:extLst>
            </c:dLbl>
            <c:dLbl>
              <c:idx val="10"/>
              <c:delete val="1"/>
              <c:extLst>
                <c:ext xmlns:c15="http://schemas.microsoft.com/office/drawing/2012/chart" uri="{CE6537A1-D6FC-4f65-9D91-7224C49458BB}"/>
                <c:ext xmlns:c16="http://schemas.microsoft.com/office/drawing/2014/chart" uri="{C3380CC4-5D6E-409C-BE32-E72D297353CC}">
                  <c16:uniqueId val="{00000007-8368-4E89-B46B-5B9CE2F2D3AD}"/>
                </c:ext>
              </c:extLst>
            </c:dLbl>
            <c:dLbl>
              <c:idx val="11"/>
              <c:delete val="1"/>
              <c:extLst>
                <c:ext xmlns:c15="http://schemas.microsoft.com/office/drawing/2012/chart" uri="{CE6537A1-D6FC-4f65-9D91-7224C49458BB}"/>
                <c:ext xmlns:c16="http://schemas.microsoft.com/office/drawing/2014/chart" uri="{C3380CC4-5D6E-409C-BE32-E72D297353CC}">
                  <c16:uniqueId val="{00000006-8368-4E89-B46B-5B9CE2F2D3AD}"/>
                </c:ext>
              </c:extLst>
            </c:dLbl>
            <c:dLbl>
              <c:idx val="12"/>
              <c:delete val="1"/>
              <c:extLst>
                <c:ext xmlns:c15="http://schemas.microsoft.com/office/drawing/2012/chart" uri="{CE6537A1-D6FC-4f65-9D91-7224C49458BB}"/>
                <c:ext xmlns:c16="http://schemas.microsoft.com/office/drawing/2014/chart" uri="{C3380CC4-5D6E-409C-BE32-E72D297353CC}">
                  <c16:uniqueId val="{00000005-8368-4E89-B46B-5B9CE2F2D3AD}"/>
                </c:ext>
              </c:extLst>
            </c:dLbl>
            <c:dLbl>
              <c:idx val="13"/>
              <c:delete val="1"/>
              <c:extLst>
                <c:ext xmlns:c15="http://schemas.microsoft.com/office/drawing/2012/chart" uri="{CE6537A1-D6FC-4f65-9D91-7224C49458BB}"/>
                <c:ext xmlns:c16="http://schemas.microsoft.com/office/drawing/2014/chart" uri="{C3380CC4-5D6E-409C-BE32-E72D297353CC}">
                  <c16:uniqueId val="{00000004-8368-4E89-B46B-5B9CE2F2D3AD}"/>
                </c:ext>
              </c:extLst>
            </c:dLbl>
            <c:dLbl>
              <c:idx val="14"/>
              <c:delete val="1"/>
              <c:extLst>
                <c:ext xmlns:c15="http://schemas.microsoft.com/office/drawing/2012/chart" uri="{CE6537A1-D6FC-4f65-9D91-7224C49458BB}"/>
                <c:ext xmlns:c16="http://schemas.microsoft.com/office/drawing/2014/chart" uri="{C3380CC4-5D6E-409C-BE32-E72D297353CC}">
                  <c16:uniqueId val="{00000003-8368-4E89-B46B-5B9CE2F2D3AD}"/>
                </c:ext>
              </c:extLst>
            </c:dLbl>
            <c:dLbl>
              <c:idx val="15"/>
              <c:delete val="1"/>
              <c:extLst>
                <c:ext xmlns:c15="http://schemas.microsoft.com/office/drawing/2012/chart" uri="{CE6537A1-D6FC-4f65-9D91-7224C49458BB}"/>
                <c:ext xmlns:c16="http://schemas.microsoft.com/office/drawing/2014/chart" uri="{C3380CC4-5D6E-409C-BE32-E72D297353CC}">
                  <c16:uniqueId val="{00000002-8368-4E89-B46B-5B9CE2F2D3AD}"/>
                </c:ext>
              </c:extLst>
            </c:dLbl>
            <c:dLbl>
              <c:idx val="16"/>
              <c:delete val="1"/>
              <c:extLst>
                <c:ext xmlns:c15="http://schemas.microsoft.com/office/drawing/2012/chart" uri="{CE6537A1-D6FC-4f65-9D91-7224C49458BB}"/>
                <c:ext xmlns:c16="http://schemas.microsoft.com/office/drawing/2014/chart" uri="{C3380CC4-5D6E-409C-BE32-E72D297353CC}">
                  <c16:uniqueId val="{00000001-8368-4E89-B46B-5B9CE2F2D3AD}"/>
                </c:ext>
              </c:extLst>
            </c:dLbl>
            <c:dLbl>
              <c:idx val="17"/>
              <c:delete val="1"/>
              <c:extLst>
                <c:ext xmlns:c15="http://schemas.microsoft.com/office/drawing/2012/chart" uri="{CE6537A1-D6FC-4f65-9D91-7224C49458BB}"/>
                <c:ext xmlns:c16="http://schemas.microsoft.com/office/drawing/2014/chart" uri="{C3380CC4-5D6E-409C-BE32-E72D297353CC}">
                  <c16:uniqueId val="{00000000-8368-4E89-B46B-5B9CE2F2D3AD}"/>
                </c:ext>
              </c:extLst>
            </c:dLbl>
            <c:dLbl>
              <c:idx val="18"/>
              <c:layout>
                <c:manualLayout>
                  <c:x val="-6.4690042331396616E-3"/>
                  <c:y val="9.0119535403282479E-4"/>
                </c:manualLayout>
              </c:layout>
              <c:tx>
                <c:rich>
                  <a:bodyPr wrap="square" lIns="38100" tIns="19050" rIns="38100" bIns="19050" anchor="ctr">
                    <a:noAutofit/>
                  </a:bodyPr>
                  <a:lstStyle/>
                  <a:p>
                    <a:pPr>
                      <a:defRPr sz="1800" b="1">
                        <a:latin typeface="Arial" panose="020B0604020202020204" pitchFamily="34" charset="0"/>
                        <a:cs typeface="Arial" panose="020B0604020202020204" pitchFamily="34" charset="0"/>
                      </a:defRPr>
                    </a:pPr>
                    <a:r>
                      <a:rPr lang="en-US"/>
                      <a:t>Scotland </a:t>
                    </a:r>
                    <a:fld id="{C5A94FB3-6D64-4D90-94FA-10982E1942D3}" type="VALUE">
                      <a:rPr lang="en-US"/>
                      <a:pPr>
                        <a:defRPr sz="1800" b="1">
                          <a:latin typeface="Arial" panose="020B0604020202020204" pitchFamily="34" charset="0"/>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9378994610113968E-2"/>
                      <c:h val="9.8590771731190602E-2"/>
                    </c:manualLayout>
                  </c15:layout>
                  <c15:dlblFieldTable/>
                  <c15:showDataLabelsRange val="0"/>
                </c:ext>
                <c:ext xmlns:c16="http://schemas.microsoft.com/office/drawing/2014/chart" uri="{C3380CC4-5D6E-409C-BE32-E72D297353CC}">
                  <c16:uniqueId val="{00000012-8368-4E89-B46B-5B9CE2F2D3A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'Industry Sector Comparisons'!$I$61:$I$79</c:f>
              <c:strCache>
                <c:ptCount val="19"/>
                <c:pt idx="0">
                  <c:v>Q: Health &amp; social</c:v>
                </c:pt>
                <c:pt idx="1">
                  <c:v>P: Educ</c:v>
                </c:pt>
                <c:pt idx="2">
                  <c:v>S: Other service</c:v>
                </c:pt>
                <c:pt idx="3">
                  <c:v>I: Acc &amp; food</c:v>
                </c:pt>
                <c:pt idx="4">
                  <c:v>L: Real estate</c:v>
                </c:pt>
                <c:pt idx="5">
                  <c:v>O: Public ad</c:v>
                </c:pt>
                <c:pt idx="6">
                  <c:v>N: Admin &amp; support</c:v>
                </c:pt>
                <c:pt idx="7">
                  <c:v>G: Wholesale</c:v>
                </c:pt>
                <c:pt idx="8">
                  <c:v>K: Fin &amp; insur</c:v>
                </c:pt>
                <c:pt idx="9">
                  <c:v>M: Prof, sci, etc.</c:v>
                </c:pt>
                <c:pt idx="10">
                  <c:v>R: Arts, etc</c:v>
                </c:pt>
                <c:pt idx="11">
                  <c:v>J: Info &amp; comms</c:v>
                </c:pt>
                <c:pt idx="12">
                  <c:v>C: Manuf</c:v>
                </c:pt>
                <c:pt idx="13">
                  <c:v>A: Agric</c:v>
                </c:pt>
                <c:pt idx="14">
                  <c:v>B: Mining</c:v>
                </c:pt>
                <c:pt idx="15">
                  <c:v>D: Elect</c:v>
                </c:pt>
                <c:pt idx="16">
                  <c:v>H: Transport</c:v>
                </c:pt>
                <c:pt idx="17">
                  <c:v>E: Water</c:v>
                </c:pt>
                <c:pt idx="18">
                  <c:v>F: Const</c:v>
                </c:pt>
              </c:strCache>
            </c:strRef>
          </c:cat>
          <c:val>
            <c:numRef>
              <c:f>'Industry Sector Comparisons'!$K$61:$K$79</c:f>
              <c:numCache>
                <c:formatCode>0.0</c:formatCode>
                <c:ptCount val="19"/>
                <c:pt idx="0">
                  <c:v>48.818639592353705</c:v>
                </c:pt>
                <c:pt idx="1">
                  <c:v>48.818639592353705</c:v>
                </c:pt>
                <c:pt idx="2">
                  <c:v>48.818639592353705</c:v>
                </c:pt>
                <c:pt idx="3">
                  <c:v>48.818639592353705</c:v>
                </c:pt>
                <c:pt idx="4">
                  <c:v>48.818639592353705</c:v>
                </c:pt>
                <c:pt idx="5">
                  <c:v>48.818639592353705</c:v>
                </c:pt>
                <c:pt idx="6">
                  <c:v>48.818639592353705</c:v>
                </c:pt>
                <c:pt idx="7">
                  <c:v>48.818639592353705</c:v>
                </c:pt>
                <c:pt idx="8">
                  <c:v>48.818639592353705</c:v>
                </c:pt>
                <c:pt idx="9">
                  <c:v>48.818639592353705</c:v>
                </c:pt>
                <c:pt idx="10">
                  <c:v>48.818639592353705</c:v>
                </c:pt>
                <c:pt idx="11">
                  <c:v>48.818639592353705</c:v>
                </c:pt>
                <c:pt idx="12">
                  <c:v>48.818639592353705</c:v>
                </c:pt>
                <c:pt idx="13">
                  <c:v>48.818639592353705</c:v>
                </c:pt>
                <c:pt idx="14">
                  <c:v>48.818639592353705</c:v>
                </c:pt>
                <c:pt idx="15">
                  <c:v>48.818639592353705</c:v>
                </c:pt>
                <c:pt idx="16">
                  <c:v>48.818639592353705</c:v>
                </c:pt>
                <c:pt idx="17">
                  <c:v>48.818639592353705</c:v>
                </c:pt>
                <c:pt idx="18">
                  <c:v>48.818639592353705</c:v>
                </c:pt>
              </c:numCache>
            </c:numRef>
          </c:val>
          <c:smooth val="0"/>
          <c:extLst>
            <c:ext xmlns:c16="http://schemas.microsoft.com/office/drawing/2014/chart" uri="{C3380CC4-5D6E-409C-BE32-E72D297353CC}">
              <c16:uniqueId val="{00000001-57D4-4272-B06D-F41B42DB070F}"/>
            </c:ext>
          </c:extLst>
        </c:ser>
        <c:dLbls>
          <c:showLegendKey val="0"/>
          <c:showVal val="0"/>
          <c:showCatName val="0"/>
          <c:showSerName val="0"/>
          <c:showPercent val="0"/>
          <c:showBubbleSize val="0"/>
        </c:dLbls>
        <c:marker val="1"/>
        <c:smooth val="0"/>
        <c:axId val="648205160"/>
        <c:axId val="648207128"/>
      </c:lineChart>
      <c:catAx>
        <c:axId val="648205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48207128"/>
        <c:crosses val="autoZero"/>
        <c:auto val="1"/>
        <c:lblAlgn val="ctr"/>
        <c:lblOffset val="100"/>
        <c:noMultiLvlLbl val="0"/>
      </c:catAx>
      <c:valAx>
        <c:axId val="648207128"/>
        <c:scaling>
          <c:orientation val="minMax"/>
        </c:scaling>
        <c:delete val="1"/>
        <c:axPos val="l"/>
        <c:numFmt formatCode="0.0" sourceLinked="1"/>
        <c:majorTickMark val="none"/>
        <c:minorTickMark val="none"/>
        <c:tickLblPos val="nextTo"/>
        <c:crossAx val="648205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_rels/drawing2.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s>
</file>

<file path=xl/drawings/_rels/drawing3.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editAs="oneCell">
    <xdr:from>
      <xdr:col>7</xdr:col>
      <xdr:colOff>457199</xdr:colOff>
      <xdr:row>0</xdr:row>
      <xdr:rowOff>142864</xdr:rowOff>
    </xdr:from>
    <xdr:to>
      <xdr:col>9</xdr:col>
      <xdr:colOff>881699</xdr:colOff>
      <xdr:row>1</xdr:row>
      <xdr:rowOff>413167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3699" y="142864"/>
          <a:ext cx="2520000" cy="460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1619251</xdr:colOff>
      <xdr:row>4</xdr:row>
      <xdr:rowOff>38101</xdr:rowOff>
    </xdr:from>
    <xdr:to>
      <xdr:col>9</xdr:col>
      <xdr:colOff>1162051</xdr:colOff>
      <xdr:row>26</xdr:row>
      <xdr:rowOff>76201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38101</xdr:rowOff>
    </xdr:from>
    <xdr:to>
      <xdr:col>4</xdr:col>
      <xdr:colOff>1545000</xdr:colOff>
      <xdr:row>28</xdr:row>
      <xdr:rowOff>146101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146844</xdr:colOff>
      <xdr:row>26</xdr:row>
      <xdr:rowOff>19575</xdr:rowOff>
    </xdr:from>
    <xdr:to>
      <xdr:col>7</xdr:col>
      <xdr:colOff>704848</xdr:colOff>
      <xdr:row>56</xdr:row>
      <xdr:rowOff>205391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
  <sheetViews>
    <sheetView showGridLines="0" showRowColHeaders="0" tabSelected="1" workbookViewId="0"/>
  </sheetViews>
  <sheetFormatPr defaultRowHeight="15" customHeight="1"/>
  <cols>
    <col min="1" max="1" customWidth="true" width="4.85546875" collapsed="false"/>
    <col min="2" max="10" customWidth="true" width="15.7109375" collapsed="false"/>
  </cols>
  <sheetData>
    <row r="1" spans="2:11" ht="15" customHeight="1">
      <c r="B1" s="164"/>
      <c r="C1" s="164"/>
      <c r="D1" s="164"/>
      <c r="E1" s="164"/>
      <c r="F1" s="164"/>
      <c r="G1" s="164"/>
      <c r="H1" s="164"/>
      <c r="I1" s="164"/>
      <c r="J1" s="164"/>
    </row>
    <row r="2" spans="2:11" ht="76.5" customHeight="1">
      <c r="B2" s="168" t="s">
        <v>173</v>
      </c>
      <c r="C2" s="168"/>
      <c r="D2" s="168"/>
      <c r="E2" s="168"/>
      <c r="F2" s="168"/>
      <c r="G2" s="168"/>
      <c r="H2" s="168"/>
      <c r="I2" s="168"/>
      <c r="J2" s="168"/>
    </row>
    <row r="3" spans="2:11" ht="30.75" customHeight="1">
      <c r="B3" s="126" t="s">
        <v>152</v>
      </c>
      <c r="C3" s="127"/>
      <c r="D3" s="127"/>
      <c r="E3" s="127"/>
      <c r="F3" s="127"/>
      <c r="G3" s="127"/>
      <c r="H3" s="127"/>
      <c r="I3" s="127"/>
      <c r="J3" s="127"/>
    </row>
    <row r="4" spans="2:11" ht="15" customHeight="1">
      <c r="B4" s="169"/>
      <c r="C4" s="169"/>
      <c r="D4" s="169"/>
      <c r="E4" s="169"/>
      <c r="F4" s="169"/>
      <c r="G4" s="169"/>
      <c r="H4" s="169"/>
      <c r="I4" s="169"/>
      <c r="J4" s="169"/>
    </row>
    <row r="5" spans="2:11" ht="171" customHeight="1">
      <c r="B5" s="173" t="s">
        <v>202</v>
      </c>
      <c r="C5" s="174"/>
      <c r="D5" s="174"/>
      <c r="E5" s="174"/>
      <c r="F5" s="174"/>
      <c r="G5" s="174"/>
      <c r="H5" s="174"/>
      <c r="I5" s="174"/>
      <c r="J5" s="175"/>
      <c r="K5" s="160"/>
    </row>
    <row r="6" spans="2:11" ht="19.5" customHeight="1">
      <c r="B6" s="163"/>
      <c r="C6" s="163"/>
      <c r="D6" s="163"/>
      <c r="E6" s="176" t="s">
        <v>173</v>
      </c>
      <c r="F6" s="176"/>
      <c r="G6" s="176"/>
      <c r="H6" s="163"/>
      <c r="I6" s="163"/>
      <c r="J6" s="163"/>
    </row>
    <row r="7" spans="2:11" ht="36.75" customHeight="1">
      <c r="B7" s="171" t="s">
        <v>201</v>
      </c>
      <c r="C7" s="171"/>
      <c r="D7" s="171"/>
      <c r="E7" s="171"/>
      <c r="F7" s="171"/>
      <c r="G7" s="171"/>
      <c r="H7" s="171"/>
      <c r="I7" s="171"/>
      <c r="J7" s="171"/>
    </row>
    <row r="8" spans="2:11" ht="5.25" customHeight="1">
      <c r="B8" s="161"/>
      <c r="C8" s="161"/>
      <c r="D8" s="161"/>
      <c r="E8" s="161"/>
      <c r="F8" s="161"/>
      <c r="G8" s="161"/>
      <c r="H8" s="161"/>
      <c r="I8" s="161"/>
      <c r="J8" s="161"/>
    </row>
    <row r="9" spans="2:11" ht="22.5" customHeight="1">
      <c r="B9" s="161"/>
      <c r="C9" s="161"/>
      <c r="D9" s="161"/>
      <c r="E9" s="161"/>
      <c r="F9" s="162" t="s">
        <v>195</v>
      </c>
      <c r="G9" s="161"/>
      <c r="H9" s="161"/>
      <c r="I9" s="161"/>
      <c r="J9" s="161"/>
    </row>
    <row r="10" spans="2:11" ht="21" customHeight="1">
      <c r="B10" s="165"/>
      <c r="C10" s="165"/>
      <c r="D10" s="165"/>
      <c r="E10" s="176" t="s">
        <v>194</v>
      </c>
      <c r="F10" s="176"/>
      <c r="G10" s="176"/>
      <c r="H10" s="165"/>
      <c r="I10" s="165"/>
      <c r="J10" s="165"/>
    </row>
    <row r="11" spans="2:11" ht="42.75" customHeight="1">
      <c r="B11" s="171" t="s">
        <v>203</v>
      </c>
      <c r="C11" s="171"/>
      <c r="D11" s="171"/>
      <c r="E11" s="171"/>
      <c r="F11" s="171"/>
      <c r="G11" s="171"/>
      <c r="H11" s="171"/>
      <c r="I11" s="171"/>
      <c r="J11" s="171"/>
    </row>
    <row r="12" spans="2:11" ht="15" customHeight="1">
      <c r="B12" s="158"/>
      <c r="C12" s="158"/>
      <c r="D12" s="158"/>
      <c r="E12" s="158"/>
      <c r="F12" s="158"/>
      <c r="G12" s="158"/>
      <c r="H12" s="158"/>
      <c r="I12" s="158"/>
      <c r="J12" s="158"/>
    </row>
    <row r="13" spans="2:11" ht="15" customHeight="1">
      <c r="B13" s="128" t="s">
        <v>204</v>
      </c>
    </row>
    <row r="14" spans="2:11" ht="15" customHeight="1">
      <c r="B14" s="128"/>
    </row>
    <row r="15" spans="2:11" ht="15" customHeight="1">
      <c r="B15" s="159" t="s">
        <v>196</v>
      </c>
    </row>
    <row r="16" spans="2:11" ht="15" customHeight="1">
      <c r="B16" s="129" t="s">
        <v>154</v>
      </c>
    </row>
    <row r="17" spans="2:2" ht="15" customHeight="1">
      <c r="B17" s="129" t="s">
        <v>155</v>
      </c>
    </row>
    <row r="18" spans="2:2" ht="15" customHeight="1">
      <c r="B18" s="129" t="s">
        <v>123</v>
      </c>
    </row>
    <row r="19" spans="2:2" ht="15" customHeight="1">
      <c r="B19" s="129"/>
    </row>
    <row r="20" spans="2:2" ht="15" customHeight="1">
      <c r="B20" s="159" t="s">
        <v>156</v>
      </c>
    </row>
    <row r="21" spans="2:2" ht="15" customHeight="1">
      <c r="B21" s="129" t="s">
        <v>120</v>
      </c>
    </row>
    <row r="22" spans="2:2" ht="15" customHeight="1">
      <c r="B22" s="129" t="s">
        <v>121</v>
      </c>
    </row>
    <row r="23" spans="2:2" ht="15" customHeight="1">
      <c r="B23" s="129" t="s">
        <v>122</v>
      </c>
    </row>
    <row r="24" spans="2:2" ht="15" customHeight="1">
      <c r="B24" s="129" t="s">
        <v>161</v>
      </c>
    </row>
    <row r="25" spans="2:2" ht="15" customHeight="1">
      <c r="B25" s="129" t="s">
        <v>162</v>
      </c>
    </row>
    <row r="26" spans="2:2" ht="15" customHeight="1">
      <c r="B26" s="129" t="s">
        <v>163</v>
      </c>
    </row>
    <row r="27" spans="2:2" ht="15" customHeight="1">
      <c r="B27" s="129" t="s">
        <v>164</v>
      </c>
    </row>
    <row r="28" spans="2:2" ht="15" customHeight="1">
      <c r="B28" s="129"/>
    </row>
    <row r="29" spans="2:2" ht="15" customHeight="1">
      <c r="B29" s="159" t="s">
        <v>157</v>
      </c>
    </row>
    <row r="30" spans="2:2" ht="15" customHeight="1">
      <c r="B30" s="129" t="s">
        <v>158</v>
      </c>
    </row>
    <row r="31" spans="2:2" ht="15" customHeight="1">
      <c r="B31" s="129" t="s">
        <v>159</v>
      </c>
    </row>
    <row r="32" spans="2:2" ht="15" customHeight="1">
      <c r="B32" s="129"/>
    </row>
    <row r="33" spans="2:13" ht="15" customHeight="1">
      <c r="B33" s="130" t="s">
        <v>165</v>
      </c>
    </row>
    <row r="34" spans="2:13" ht="33.75" customHeight="1">
      <c r="B34" s="172" t="s">
        <v>198</v>
      </c>
      <c r="C34" s="172"/>
      <c r="D34" s="172"/>
      <c r="E34" s="172"/>
      <c r="F34" s="172"/>
      <c r="G34" s="172"/>
      <c r="H34" s="172"/>
      <c r="I34" s="172"/>
      <c r="J34" s="172"/>
      <c r="K34" s="172"/>
    </row>
    <row r="36" spans="2:13" ht="15" customHeight="1">
      <c r="B36" s="130" t="s">
        <v>166</v>
      </c>
    </row>
    <row r="37" spans="2:13" s="133" customFormat="1" ht="15" customHeight="1">
      <c r="B37" s="131" t="s">
        <v>167</v>
      </c>
      <c r="C37" s="131"/>
      <c r="D37" s="131"/>
      <c r="E37" s="131"/>
      <c r="F37" s="132"/>
      <c r="G37" s="132"/>
      <c r="I37" s="131"/>
      <c r="J37" s="132"/>
      <c r="K37" s="132"/>
      <c r="M37" s="131"/>
    </row>
    <row r="38" spans="2:13" s="133" customFormat="1" ht="15" customHeight="1">
      <c r="B38" s="131" t="s">
        <v>197</v>
      </c>
      <c r="C38" s="131"/>
      <c r="D38" s="131"/>
      <c r="E38" s="131"/>
      <c r="F38" s="132"/>
      <c r="G38" s="132"/>
      <c r="I38" s="131"/>
      <c r="J38" s="132"/>
      <c r="K38" s="132"/>
      <c r="M38" s="131"/>
    </row>
    <row r="39" spans="2:13" s="133" customFormat="1" ht="45" customHeight="1">
      <c r="B39" s="170" t="s">
        <v>175</v>
      </c>
      <c r="C39" s="170"/>
      <c r="D39" s="170"/>
      <c r="E39" s="170"/>
      <c r="F39" s="170"/>
      <c r="G39" s="170"/>
      <c r="H39" s="170"/>
      <c r="I39" s="170"/>
      <c r="J39" s="170"/>
      <c r="K39" s="132"/>
      <c r="M39" s="132"/>
    </row>
    <row r="40" spans="2:13" s="133" customFormat="1" ht="30" customHeight="1">
      <c r="B40" s="170" t="s">
        <v>168</v>
      </c>
      <c r="C40" s="170"/>
      <c r="D40" s="170"/>
      <c r="E40" s="170"/>
      <c r="F40" s="170"/>
      <c r="G40" s="170"/>
      <c r="H40" s="170"/>
      <c r="I40" s="170"/>
      <c r="J40" s="170"/>
      <c r="K40" s="132"/>
      <c r="M40" s="132"/>
    </row>
    <row r="41" spans="2:13" s="133" customFormat="1" ht="30" customHeight="1">
      <c r="B41" s="170" t="s">
        <v>169</v>
      </c>
      <c r="C41" s="170"/>
      <c r="D41" s="170"/>
      <c r="E41" s="170"/>
      <c r="F41" s="170"/>
      <c r="G41" s="170"/>
      <c r="H41" s="170"/>
      <c r="I41" s="170"/>
      <c r="J41" s="170"/>
      <c r="K41" s="132"/>
      <c r="M41" s="132"/>
    </row>
    <row r="42" spans="2:13" s="133" customFormat="1" ht="45" customHeight="1">
      <c r="B42" s="170" t="s">
        <v>170</v>
      </c>
      <c r="C42" s="170"/>
      <c r="D42" s="170"/>
      <c r="E42" s="170"/>
      <c r="F42" s="170"/>
      <c r="G42" s="170"/>
      <c r="H42" s="170"/>
      <c r="I42" s="170"/>
      <c r="J42" s="170"/>
      <c r="K42" s="132"/>
      <c r="M42" s="132"/>
    </row>
    <row r="43" spans="2:13" s="133" customFormat="1" ht="45" customHeight="1">
      <c r="B43" s="170" t="s">
        <v>171</v>
      </c>
      <c r="C43" s="170"/>
      <c r="D43" s="170"/>
      <c r="E43" s="170"/>
      <c r="F43" s="170"/>
      <c r="G43" s="170"/>
      <c r="H43" s="170"/>
      <c r="I43" s="170"/>
      <c r="J43" s="170"/>
      <c r="K43" s="132"/>
      <c r="M43" s="132"/>
    </row>
    <row r="44" spans="2:13" s="133" customFormat="1" ht="45" customHeight="1">
      <c r="B44" s="170" t="s">
        <v>172</v>
      </c>
      <c r="C44" s="170"/>
      <c r="D44" s="170"/>
      <c r="E44" s="170"/>
      <c r="F44" s="170"/>
      <c r="G44" s="170"/>
      <c r="H44" s="170"/>
      <c r="I44" s="170"/>
      <c r="J44" s="170"/>
      <c r="K44" s="132"/>
      <c r="M44" s="132"/>
    </row>
  </sheetData>
  <mergeCells count="14">
    <mergeCell ref="B2:J2"/>
    <mergeCell ref="B4:J4"/>
    <mergeCell ref="B42:J42"/>
    <mergeCell ref="B43:J43"/>
    <mergeCell ref="B44:J44"/>
    <mergeCell ref="B11:J11"/>
    <mergeCell ref="B34:K34"/>
    <mergeCell ref="B39:J39"/>
    <mergeCell ref="B7:J7"/>
    <mergeCell ref="B5:J5"/>
    <mergeCell ref="B40:J40"/>
    <mergeCell ref="B41:J41"/>
    <mergeCell ref="E6:G6"/>
    <mergeCell ref="E10:G10"/>
  </mergeCells>
  <hyperlinks>
    <hyperlink ref="E6:G6" location="'Industry Sector Profiles'!A1" display="Industry Sector Profiles"/>
    <hyperlink ref="E10:G10" location="'Industry Sector Comparisons'!A1" display="Measures across Sectors "/>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1"/>
  <sheetViews>
    <sheetView workbookViewId="0">
      <selection activeCell="C25" sqref="C25"/>
    </sheetView>
  </sheetViews>
  <sheetFormatPr defaultRowHeight="15"/>
  <cols>
    <col min="1" max="1" customWidth="true" width="41.5703125" collapsed="false"/>
    <col min="3" max="3" customWidth="true" width="62.28515625" collapsed="false"/>
    <col min="5" max="5" customWidth="true" width="55.7109375" collapsed="false"/>
  </cols>
  <sheetData>
    <row r="1" spans="1:5">
      <c r="A1" s="18" t="s">
        <v>4</v>
      </c>
      <c r="C1" s="125" t="s">
        <v>4</v>
      </c>
      <c r="E1" s="119" t="s">
        <v>50</v>
      </c>
    </row>
    <row r="2" spans="1:5">
      <c r="A2" s="18" t="s">
        <v>5</v>
      </c>
      <c r="C2" s="125" t="s">
        <v>5</v>
      </c>
      <c r="E2" s="119" t="s">
        <v>49</v>
      </c>
    </row>
    <row r="3" spans="1:5">
      <c r="A3" s="18" t="s">
        <v>6</v>
      </c>
      <c r="C3" s="125" t="s">
        <v>6</v>
      </c>
      <c r="E3" s="119" t="s">
        <v>37</v>
      </c>
    </row>
    <row r="4" spans="1:5">
      <c r="A4" s="18" t="s">
        <v>7</v>
      </c>
      <c r="C4" s="125" t="s">
        <v>7</v>
      </c>
      <c r="E4" s="119" t="s">
        <v>120</v>
      </c>
    </row>
    <row r="5" spans="1:5">
      <c r="A5" s="18" t="s">
        <v>8</v>
      </c>
      <c r="C5" s="125" t="s">
        <v>8</v>
      </c>
      <c r="E5" s="119" t="s">
        <v>121</v>
      </c>
    </row>
    <row r="6" spans="1:5">
      <c r="A6" s="18" t="s">
        <v>9</v>
      </c>
      <c r="C6" s="125" t="s">
        <v>9</v>
      </c>
      <c r="E6" s="119" t="s">
        <v>122</v>
      </c>
    </row>
    <row r="7" spans="1:5">
      <c r="A7" s="18" t="s">
        <v>10</v>
      </c>
      <c r="C7" s="125" t="s">
        <v>10</v>
      </c>
      <c r="E7" s="120" t="s">
        <v>41</v>
      </c>
    </row>
    <row r="8" spans="1:5" ht="26.25">
      <c r="A8" s="18" t="s">
        <v>11</v>
      </c>
      <c r="C8" s="125" t="s">
        <v>11</v>
      </c>
      <c r="E8" s="120" t="s">
        <v>42</v>
      </c>
    </row>
    <row r="9" spans="1:5">
      <c r="A9" s="18" t="s">
        <v>12</v>
      </c>
      <c r="C9" s="125" t="s">
        <v>12</v>
      </c>
      <c r="E9" s="119" t="s">
        <v>123</v>
      </c>
    </row>
    <row r="10" spans="1:5">
      <c r="A10" s="18" t="s">
        <v>13</v>
      </c>
      <c r="C10" s="125" t="s">
        <v>13</v>
      </c>
      <c r="E10" s="119" t="s">
        <v>124</v>
      </c>
    </row>
    <row r="11" spans="1:5">
      <c r="A11" s="18" t="s">
        <v>14</v>
      </c>
      <c r="C11" s="125" t="s">
        <v>14</v>
      </c>
      <c r="E11" s="119" t="s">
        <v>125</v>
      </c>
    </row>
    <row r="12" spans="1:5">
      <c r="A12" s="18" t="s">
        <v>15</v>
      </c>
      <c r="C12" s="125" t="s">
        <v>15</v>
      </c>
      <c r="E12" s="119" t="s">
        <v>126</v>
      </c>
    </row>
    <row r="13" spans="1:5">
      <c r="A13" s="18" t="s">
        <v>16</v>
      </c>
      <c r="C13" s="125" t="s">
        <v>16</v>
      </c>
      <c r="E13" s="119" t="s">
        <v>151</v>
      </c>
    </row>
    <row r="14" spans="1:5">
      <c r="A14" s="18" t="s">
        <v>17</v>
      </c>
      <c r="C14" s="125" t="s">
        <v>17</v>
      </c>
      <c r="E14" s="120" t="s">
        <v>127</v>
      </c>
    </row>
    <row r="15" spans="1:5">
      <c r="A15" s="18" t="s">
        <v>18</v>
      </c>
      <c r="C15" s="125" t="s">
        <v>18</v>
      </c>
    </row>
    <row r="16" spans="1:5">
      <c r="A16" s="18" t="s">
        <v>19</v>
      </c>
      <c r="C16" s="125" t="s">
        <v>19</v>
      </c>
    </row>
    <row r="17" spans="1:3">
      <c r="A17" s="18" t="s">
        <v>20</v>
      </c>
      <c r="C17" s="125" t="s">
        <v>20</v>
      </c>
    </row>
    <row r="18" spans="1:3">
      <c r="A18" s="18" t="s">
        <v>21</v>
      </c>
      <c r="C18" s="125" t="s">
        <v>21</v>
      </c>
    </row>
    <row r="19" spans="1:3">
      <c r="A19" s="18" t="s">
        <v>22</v>
      </c>
      <c r="C19" s="125" t="s">
        <v>22</v>
      </c>
    </row>
    <row r="20" spans="1:3">
      <c r="A20" s="125"/>
      <c r="C20" s="125" t="s">
        <v>23</v>
      </c>
    </row>
    <row r="21" spans="1:3">
      <c r="A21" s="125"/>
      <c r="C21" s="12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8"/>
  <sheetViews>
    <sheetView showGridLines="0" showRowColHeaders="0" workbookViewId="0"/>
  </sheetViews>
  <sheetFormatPr defaultRowHeight="15"/>
  <cols>
    <col min="1" max="10" customWidth="true" width="27.140625" collapsed="false"/>
  </cols>
  <sheetData>
    <row r="1" spans="1:5" ht="18.75">
      <c r="A1" s="166" t="s">
        <v>199</v>
      </c>
    </row>
    <row r="2" spans="1:5" ht="30.75">
      <c r="A2" s="67" t="s">
        <v>76</v>
      </c>
      <c r="B2" s="156" t="s">
        <v>4</v>
      </c>
      <c r="D2" s="67" t="s">
        <v>183</v>
      </c>
      <c r="E2" s="155" t="s">
        <v>23</v>
      </c>
    </row>
    <row r="3" spans="1:5">
      <c r="B3" s="121" t="str">
        <f>MID(B2,4,36)</f>
        <v>Agriculture, forestry and fishing</v>
      </c>
      <c r="E3" s="121" t="str">
        <f>IF(E2="Scotland", E2, MID(E2,4,36))</f>
        <v>Scotland</v>
      </c>
    </row>
    <row r="4" spans="1:5" ht="20.25">
      <c r="A4" s="134" t="str">
        <f>CONCATENATE(B3, " Profile")</f>
        <v>Agriculture, forestry and fishing Profile</v>
      </c>
    </row>
    <row r="30" spans="1:10" s="34" customFormat="1">
      <c r="A30" s="135" t="str">
        <f>CONCATENATE("Proportion of people in employment by key measure (%), ",B2," and ",E2)</f>
        <v>Proportion of people in employment by key measure (%), A: Agriculture, forestry and fishing and Scotland</v>
      </c>
    </row>
    <row r="31" spans="1:10" s="34" customFormat="1" ht="14.25">
      <c r="B31" s="136"/>
    </row>
    <row r="32" spans="1:10" s="34" customFormat="1" ht="41.25" customHeight="1">
      <c r="A32" s="137"/>
      <c r="B32" s="138" t="s">
        <v>177</v>
      </c>
      <c r="C32" s="138" t="s">
        <v>178</v>
      </c>
      <c r="D32" s="138" t="s">
        <v>187</v>
      </c>
      <c r="E32" s="138" t="s">
        <v>188</v>
      </c>
      <c r="F32" s="138" t="s">
        <v>179</v>
      </c>
      <c r="G32" s="138" t="s">
        <v>180</v>
      </c>
      <c r="H32" s="138" t="s">
        <v>181</v>
      </c>
      <c r="I32" s="138" t="s">
        <v>182</v>
      </c>
      <c r="J32" s="138" t="s">
        <v>189</v>
      </c>
    </row>
    <row r="33" spans="1:10" s="34" customFormat="1" ht="28.5">
      <c r="A33" s="157" t="str">
        <f>B2</f>
        <v>A: Agriculture, forestry and fishing</v>
      </c>
      <c r="B33" s="139">
        <f>VLOOKUP(A33,'Table 1'!A4:AI25,6, FALSE)</f>
        <v>22.972762645914397</v>
      </c>
      <c r="C33" s="139">
        <f>VLOOKUP(A33,'Table 1'!A4:AI25,14, FALSE)</f>
        <v>49.02204928664073</v>
      </c>
      <c r="D33" s="139">
        <f>VLOOKUP(A33,'Table 1'!A4:AI25,18, FALSE)</f>
        <v>46.560311284046691</v>
      </c>
      <c r="E33" s="139">
        <f>VLOOKUP(A33,'Table 1'!A4:AI25,22, FALSE)</f>
        <v>13.426718547341116</v>
      </c>
      <c r="F33" s="139">
        <f>VLOOKUP(A33,'Table 3'!A5:G26,7, FALSE)</f>
        <v>96.768742318721834</v>
      </c>
      <c r="G33" s="139">
        <f>VLOOKUP(A33,'Table 1'!A4:AI25,30, FALSE)</f>
        <v>20.788586251621272</v>
      </c>
      <c r="H33" s="139">
        <f>VLOOKUP(A33,'Table 1'!A4:AI25,34, FALSE)</f>
        <v>11.976653696498055</v>
      </c>
      <c r="I33" s="139">
        <f>VLOOKUP(A33,'Table 4'!A5:J26,10, FALSE)</f>
        <v>19.987007925165649</v>
      </c>
      <c r="J33" s="139">
        <f>VLOOKUP(A33,'Table 2'!A4:D25,3, FALSE)</f>
        <v>24.077153308945793</v>
      </c>
    </row>
    <row r="34" spans="1:10" s="34" customFormat="1" ht="14.25">
      <c r="A34" s="140" t="str">
        <f>E2</f>
        <v>Scotland</v>
      </c>
      <c r="B34" s="141">
        <f>VLOOKUP(A34,'Table 1'!A4:AI25,6, FALSE)</f>
        <v>48.818639592353705</v>
      </c>
      <c r="C34" s="141">
        <f>VLOOKUP(A34,'Table 1'!A4:AI25,14, FALSE)</f>
        <v>32.958491342321231</v>
      </c>
      <c r="D34" s="141">
        <f>VLOOKUP(A34,'Table 1'!A4:AI25,18, FALSE)</f>
        <v>12.373089157986964</v>
      </c>
      <c r="E34" s="141">
        <f>VLOOKUP(A34,'Table 1'!A4:AI25,22, FALSE)</f>
        <v>26.410406182265106</v>
      </c>
      <c r="F34" s="141">
        <f>VLOOKUP(A34,'Table 3'!A5:G26,7, FALSE)</f>
        <v>96.47223152840013</v>
      </c>
      <c r="G34" s="141">
        <f>VLOOKUP(A34,'Table 1'!A4:AI25,30, FALSE)</f>
        <v>27.500696353211374</v>
      </c>
      <c r="H34" s="141">
        <f>VLOOKUP(A34,'Table 1'!A4:AI25,34, FALSE)</f>
        <v>12.153146653112493</v>
      </c>
      <c r="I34" s="141">
        <f>VLOOKUP(A34,'Table 4'!A5:J26,10, FALSE)</f>
        <v>10.830602140953971</v>
      </c>
      <c r="J34" s="141">
        <f>VLOOKUP(A34,'Table 2'!A4:D25,3, FALSE)</f>
        <v>30.585227929027365</v>
      </c>
    </row>
    <row r="35" spans="1:10" s="34" customFormat="1" ht="14.25"/>
    <row r="36" spans="1:10" s="34" customFormat="1">
      <c r="A36" s="135" t="str">
        <f>CONCATENATE("Proportion of people in employment (16+) in each occupational skill level (%), ", B2, " and ", E2)</f>
        <v>Proportion of people in employment (16+) in each occupational skill level (%), A: Agriculture, forestry and fishing and Scotland</v>
      </c>
    </row>
    <row r="37" spans="1:10" s="34" customFormat="1">
      <c r="A37" s="135"/>
    </row>
    <row r="38" spans="1:10" s="34" customFormat="1">
      <c r="B38" s="142" t="s">
        <v>184</v>
      </c>
      <c r="C38" s="143" t="s">
        <v>186</v>
      </c>
      <c r="D38" s="143" t="s">
        <v>185</v>
      </c>
      <c r="E38" s="143" t="s">
        <v>125</v>
      </c>
      <c r="F38" s="146"/>
      <c r="G38" s="146"/>
      <c r="H38" s="146"/>
      <c r="I38" s="146"/>
      <c r="J38" s="146"/>
    </row>
    <row r="39" spans="1:10" s="34" customFormat="1" ht="28.5">
      <c r="A39" s="157" t="str">
        <f>B2</f>
        <v>A: Agriculture, forestry and fishing</v>
      </c>
      <c r="B39" s="144">
        <f>VLOOKUP(A39,'Table 4'!A5:J26, 7, FALSE)</f>
        <v>5.027932960893855</v>
      </c>
      <c r="C39" s="139">
        <f>VLOOKUP(A39,'Table 4'!A5:J26, 8, FALSE)</f>
        <v>63.011562946602574</v>
      </c>
      <c r="D39" s="139">
        <f>VLOOKUP(A39,'Table 4'!A5:J26, 9, FALSE)</f>
        <v>11.973496167337924</v>
      </c>
      <c r="E39" s="139">
        <f>VLOOKUP(A39,'Table 4'!A5:J26, 10, FALSE)</f>
        <v>19.987007925165649</v>
      </c>
      <c r="F39" s="147"/>
      <c r="G39" s="147"/>
      <c r="H39" s="147"/>
      <c r="I39" s="147"/>
      <c r="J39" s="147"/>
    </row>
    <row r="40" spans="1:10" s="34" customFormat="1" ht="14.25">
      <c r="A40" s="140" t="str">
        <f>E2</f>
        <v>Scotland</v>
      </c>
      <c r="B40" s="141">
        <f>VLOOKUP(A40,'Table 4'!A5:J26,7, FALSE)</f>
        <v>27.557533672170422</v>
      </c>
      <c r="C40" s="141">
        <f>VLOOKUP(A40,'Table 4'!A5:J26, 8, FALSE)</f>
        <v>27.701379604715136</v>
      </c>
      <c r="D40" s="141">
        <f>VLOOKUP(A40,'Table 4'!A5:J26, 9, FALSE)</f>
        <v>33.910484582160471</v>
      </c>
      <c r="E40" s="141">
        <f>VLOOKUP(A40,'Table 4'!A5:J26, 10, FALSE)</f>
        <v>10.830602140953971</v>
      </c>
      <c r="F40" s="147"/>
      <c r="G40" s="147"/>
      <c r="H40" s="147"/>
      <c r="I40" s="147"/>
      <c r="J40" s="147"/>
    </row>
    <row r="41" spans="1:10">
      <c r="A41" s="31"/>
      <c r="B41" s="145"/>
      <c r="C41" s="145"/>
      <c r="D41" s="145"/>
      <c r="E41" s="145"/>
      <c r="F41" s="148"/>
      <c r="G41" s="148"/>
      <c r="H41" s="148"/>
      <c r="I41" s="148"/>
      <c r="J41" s="148"/>
    </row>
    <row r="43" spans="1:10" ht="15.75">
      <c r="A43" s="67" t="s">
        <v>176</v>
      </c>
    </row>
    <row r="45" spans="1:10">
      <c r="A45" s="57" t="str">
        <f>CONCATENATE("In Jan-Dec 2019, ", TEXT(VLOOKUP(B2,'Table 1'!A4:AI25,2,FALSE),"0,0"), " people were employed in the ", 'Industry Sector Profiles'!B3, " industry in Scotland (", TEXT(VLOOKUP(B2,'Table 1'!A4:AI25,3,FALSE),"0.0")," per cent of all people aged 16+ in employment).")</f>
        <v>In Jan-Dec 2019, 38,600 people were employed in the Agriculture, forestry and fishing industry in Scotland (1.4 per cent of all people aged 16+ in employment).</v>
      </c>
    </row>
    <row r="46" spans="1:10">
      <c r="A46" s="57"/>
    </row>
    <row r="47" spans="1:10" ht="15.75">
      <c r="A47" s="67" t="s">
        <v>153</v>
      </c>
    </row>
    <row r="48" spans="1:10">
      <c r="A48" s="57"/>
    </row>
    <row r="49" spans="1:6">
      <c r="A49" s="57" t="str">
        <f>CONCATENATE(TEXT(VLOOKUP(B2,'Table 1'!A4:AI25,9,FALSE),"0,0"), " (", TEXT(VLOOKUP(B2,'Table 1'!A4:AI25,10,FALSE),"0.0"), " per cent) were men and ", TEXT(VLOOKUP(B2,'Table 1'!A4:AI25,5,FALSE),"0,0"), " (", TEXT(VLOOKUP(B2,'Table 1'!A4:AI25,6,FALSE),"0.0"), " per cent) were women.")</f>
        <v>29,700 (77.0 per cent) were men and 8,900 (23.0 per cent) were women.</v>
      </c>
    </row>
    <row r="50" spans="1:6">
      <c r="A50" s="57"/>
    </row>
    <row r="51" spans="1:6">
      <c r="A51" s="57" t="str">
        <f>CONCATENATE(TEXT(VLOOKUP(B2,'Table 1'!A4:AI25,14,FALSE),"0.0")," per cent in the ",'Industry Sector Profiles'!B3," industry were over 50 years old compared with ",TEXT(VLOOKUP(E2,'Table 1'!A4:AI25,14,FALSE),"0.0")," per cent for ", E3, IF(E3="Scotland", " as a whole.", "."))</f>
        <v>49.0 per cent in the Agriculture, forestry and fishing industry were over 50 years old compared with 33.0 per cent for Scotland as a whole.</v>
      </c>
    </row>
    <row r="52" spans="1:6" ht="36" customHeight="1">
      <c r="A52" s="177" t="str">
        <f>CONCATENATE(TEXT(VLOOKUP(B2,'Table 5'!A5:L26,10,FALSE)+VLOOKUP('Industry Sector Profiles'!B2,'Table 5'!A5:L26,11,FALSE),"0.0"), " per cent of the ", 'Industry Sector Profiles'!B3, " workforce were 35 years or older which was ", IF(VLOOKUP(B2,'Table 5'!A5:L26,10,FALSE)+VLOOKUP('Industry Sector Profiles'!B2,'Table 5'!A5:L26,11,FALSE)&gt;VLOOKUP(E2,'Table 5'!A5:L26,10,FALSE)+VLOOKUP(E2,'Table 5'!A5:L26,11,FALSE),"older","younger"), " than ", E3, IF(E3="Scotland", "’s workforce overall", "'s workforce"), ", where ",TEXT(VLOOKUP(E2,'Table 5'!A5:L26,10,FALSE)+VLOOKUP(E2,'Table 5'!A5:L26,11,FALSE),"0.0"), " per cent of the workforce are in this age range.")</f>
        <v>72.5 per cent of the Agriculture, forestry and fishing workforce were 35 years or older which was older than Scotland’s workforce overall, where 64.9 per cent of the workforce are in this age range.</v>
      </c>
      <c r="B52" s="177"/>
      <c r="C52" s="177"/>
      <c r="D52" s="177"/>
      <c r="E52" s="177"/>
      <c r="F52" s="177"/>
    </row>
    <row r="53" spans="1:6">
      <c r="A53" s="57"/>
    </row>
    <row r="54" spans="1:6" ht="40.5" customHeight="1">
      <c r="A54" s="177" t="str">
        <f>CONCATENATE(TEXT(VLOOKUP(B2,'Table 2'!A4:D25, 3, FALSE),"0.0"), " per cent in the ", 'Industry Sector Profiles'!B3, " industry were parents of children aged 16 or younger, compared with ",  TEXT(VLOOKUP(E2,'Table 2'!A4:D25, 3, FALSE),"0.0"), " per cent for ", E3, IF(E2="Scotland", " as a whole", ""), " (Source: Annual Population Survey Household dataset, Jan-Dec 2018, ONS).")</f>
        <v>24.1 per cent in the Agriculture, forestry and fishing industry were parents of children aged 16 or younger, compared with 30.6 per cent for Scotland as a whole (Source: Annual Population Survey Household dataset, Jan-Dec 2018, ONS).</v>
      </c>
      <c r="B54" s="177"/>
      <c r="C54" s="177"/>
      <c r="D54" s="177"/>
      <c r="E54" s="177"/>
      <c r="F54" s="177"/>
    </row>
    <row r="55" spans="1:6" ht="51" customHeight="1">
      <c r="A55" s="177" t="str">
        <f>CONCATENATE(TEXT(VLOOKUP(B2,'Table 2'!A4:L25, 7, FALSE),"0.0"), " per cent in employment in the ", 'Industry Sector Profiles'!B3, " industry were women with dependent children (aged 0-16), compared with ",  TEXT(VLOOKUP(E2,'Table 2'!A4:L25, 7, FALSE),"0.0"), " per cent for ", E3, IF(E3="Scotland", " as a whole", ""), " (Source: Annual Population Survey Household dataset, Jan-Dec 2018, ONS).")</f>
        <v>5.4 per cent in employment in the Agriculture, forestry and fishing industry were women with dependent children (aged 0-16), compared with 15.4 per cent for Scotland as a whole (Source: Annual Population Survey Household dataset, Jan-Dec 2018, ONS).</v>
      </c>
      <c r="B55" s="177"/>
      <c r="C55" s="177"/>
      <c r="D55" s="177"/>
      <c r="E55" s="177"/>
      <c r="F55" s="177"/>
    </row>
    <row r="56" spans="1:6">
      <c r="A56" s="57"/>
    </row>
    <row r="57" spans="1:6" ht="15.75">
      <c r="A57" s="67" t="s">
        <v>156</v>
      </c>
    </row>
    <row r="58" spans="1:6">
      <c r="A58" s="57"/>
    </row>
    <row r="59" spans="1:6">
      <c r="A59" s="57" t="str">
        <f>CONCATENATE(TEXT(VLOOKUP(B2,'Table 1'!A4:AI25, 18, FALSE),"0.0"), " per cent in the ", 'Industry Sector Profiles'!B3, " industry were self-employed, compared with ",  TEXT(VLOOKUP(E2,'Table 1'!A4:AI25, 18, FALSE),"0.0"), " per cent for ", E3, IF(E3="Scotland", " as a whole.", "."))</f>
        <v>46.6 per cent in the Agriculture, forestry and fishing industry were self-employed, compared with 12.4 per cent for Scotland as a whole.</v>
      </c>
    </row>
    <row r="60" spans="1:6">
      <c r="A60" s="57"/>
    </row>
    <row r="61" spans="1:6" ht="38.25" customHeight="1">
      <c r="A61" s="177" t="str">
        <f>CONCATENATE(TEXT(VLOOKUP('Industry Sector Profiles'!B2,'Table 1'!A4:AI25,26,FALSE),"0.0"), " per cent in the ", 'Industry Sector Profiles'!B3, " industry worked at home or in the same grounds as their home (for at least one day per week), compared with ", TEXT(VLOOKUP(E2, 'Table 1'!A4:AI25,26,FALSE),"0.0"), " per cent for ", E3, IF(E3="Scotland", " as a whole.", "."))</f>
        <v>31.3 per cent in the Agriculture, forestry and fishing industry worked at home or in the same grounds as their home (for at least one day per week), compared with 4.8 per cent for Scotland as a whole.</v>
      </c>
      <c r="B61" s="177"/>
      <c r="C61" s="177"/>
      <c r="D61" s="177"/>
      <c r="E61" s="177"/>
      <c r="F61" s="177"/>
    </row>
    <row r="62" spans="1:6">
      <c r="A62" s="57"/>
    </row>
    <row r="63" spans="1:6">
      <c r="A63" s="57" t="str">
        <f>CONCATENATE(TEXT(VLOOKUP('Industry Sector Profiles'!B2,'Table 1'!A4:AI25,22,FALSE),"0.0"), " per cent in the ", 'Industry Sector Profiles'!B3, " industry worked part-time, compared with ", TEXT(VLOOKUP(E2,'Table 1'!A4:AI25,22,FALSE),"0.0"), " per cent for ", E3, IF(E3="Scotland", " as a whole.", "."))</f>
        <v>13.4 per cent in the Agriculture, forestry and fishing industry worked part-time, compared with 26.4 per cent for Scotland as a whole.</v>
      </c>
    </row>
    <row r="65" spans="1:6" ht="15.75">
      <c r="A65" s="67" t="s">
        <v>157</v>
      </c>
    </row>
    <row r="66" spans="1:6">
      <c r="A66" s="57"/>
    </row>
    <row r="67" spans="1:6" ht="39.75" customHeight="1">
      <c r="A67" s="177" t="str">
        <f>CONCATENATE(TEXT(VLOOKUP(B2,'Table 1'!A4:AI25,30,FALSE),"0.0"), " per cent of the ", 'Industry Sector Profiles'!B3, " workforce had a condition/illness lasting 12 months or more, compared with ",   TEXT(VLOOKUP(E2,'Table 1'!A4:AI25,30,FALSE),"0.0"), " per cent of workers in ", IF(E3="Scotland", "", "the "), E3, IF(E3="Scotland", " overall.", " sector."))</f>
        <v>20.8 per cent of the Agriculture, forestry and fishing workforce had a condition/illness lasting 12 months or more, compared with 27.5 per cent of workers in Scotland overall.</v>
      </c>
      <c r="B67" s="177"/>
      <c r="C67" s="177"/>
      <c r="D67" s="177"/>
      <c r="E67" s="177"/>
      <c r="F67" s="177"/>
    </row>
    <row r="68" spans="1:6">
      <c r="A68" s="57"/>
    </row>
    <row r="69" spans="1:6" ht="47.25" customHeight="1">
      <c r="A69" s="177" t="str">
        <f>CONCATENATE(TEXT(VLOOKUP(B2,'Table 1'!A4:AI25,34,FALSE),"0.0"), " per cent of ", 'Industry Sector Profiles'!B3, " workers had a condition/illness lasting 12 months or more which was a was respiratory, cardiovascular, progressive long term illness or diabetes related illness, this compares with ", TEXT(VLOOKUP(E2,'Table 1'!A4:AI25,34,FALSE),"0.0"), " per cent of workers in ", IF(E3="Scotland", "", "the "), E3, IF(E3="Scotland", " overall.", " sector."))</f>
        <v>12.0 per cent of Agriculture, forestry and fishing workers had a condition/illness lasting 12 months or more which was a was respiratory, cardiovascular, progressive long term illness or diabetes related illness, this compares with 12.2 per cent of workers in Scotland overall.</v>
      </c>
      <c r="B69" s="177"/>
      <c r="C69" s="177"/>
      <c r="D69" s="177"/>
      <c r="E69" s="177"/>
      <c r="F69" s="177"/>
    </row>
    <row r="70" spans="1:6">
      <c r="A70" s="57"/>
    </row>
    <row r="71" spans="1:6" ht="15.75">
      <c r="A71" s="67" t="s">
        <v>160</v>
      </c>
    </row>
    <row r="72" spans="1:6">
      <c r="A72" s="57"/>
    </row>
    <row r="73" spans="1:6" ht="51" customHeight="1">
      <c r="A73" s="177" t="str">
        <f>CONCATENATE(TEXT(VLOOKUP(B2,'Table 3'!A5:G26, 7, FALSE), "0.0"), " per cent of employees aged 18+ in ", 'Industry Sector Profiles'!B3, " were securely employed (either permanent or temporary and employee did not wish to be permanent), ", IF(VLOOKUP(B2,'Table 3'!A5:G26, 7, FALSE) &gt; VLOOKUP(E2,'Table 3'!A5:G26, 7, FALSE), "higher", "lower"), " than for ", IF(E3="Scotland", "", "the "), E3, IF(E3="Scotland", " overall (", " sector ("), TEXT(VLOOKUP(E2,'Table 3'!A5:G26, 7, FALSE), "0.0"), " per cent).")</f>
        <v>96.8 per cent of employees aged 18+ in Agriculture, forestry and fishing were securely employed (either permanent or temporary and employee did not wish to be permanent), higher than for Scotland overall (96.5 per cent).</v>
      </c>
      <c r="B73" s="177"/>
      <c r="C73" s="177"/>
      <c r="D73" s="177"/>
      <c r="E73" s="177"/>
      <c r="F73" s="177"/>
    </row>
    <row r="74" spans="1:6">
      <c r="A74" s="57"/>
    </row>
    <row r="75" spans="1:6" ht="45" customHeight="1">
      <c r="A75" s="177" t="str">
        <f>CONCATENATE(TEXT(VLOOKUP(B2,'Table 4'!A5:J26, 10, FALSE),"0.0"), " per cent of employment in the ", 'Industry Sector Profiles'!B3, " industry was classed as low skilled, compared with ", TEXT(VLOOKUP(E2,'Table 4'!A5:J26, 10, FALSE),"0.0")," per cent of employment in ", IF(E3="Scotland", "", " the "), E3, IF(E3="Scotland", " overall.  ", " sector.  "), TEXT(VLOOKUP(B2,'Table 4'!A5:J26, 7, FALSE),"0.0"), " per cent were considered highly skilled, compared with ", TEXT(VLOOKUP(E2,'Table 4'!A5:J26, 7, FALSE),"0.0"), " per cent for ", IF(E3="Scotland", "", "the "), E3, IF(E3="Scotland", " as a whole.", " sector."))</f>
        <v>20.0 per cent of employment in the Agriculture, forestry and fishing industry was classed as low skilled, compared with 10.8 per cent of employment in Scotland overall.  5.0 per cent were considered highly skilled, compared with 27.6 per cent for Scotland as a whole.</v>
      </c>
      <c r="B75" s="177"/>
      <c r="C75" s="177"/>
      <c r="D75" s="177"/>
      <c r="E75" s="177"/>
      <c r="F75" s="177"/>
    </row>
    <row r="77" spans="1:6" ht="52.5" customHeight="1">
      <c r="A77" s="177" t="str">
        <f>CONCATENATE("In 2019, ", VLOOKUP(B2,'Table 6'!A5:T25,9,FALSE),",000 (", VLOOKUP('Industry Sector Profiles'!B2,'Table 6'!A5:T25,19,FALSE), " per cent) employees aged 18+ in the ", 'Industry Sector Profiles'!B3, " industry earned less than the real living wage (£9.00), compared with ",  VLOOKUP(E2,'Table 6'!A5:T25,19,FALSE)," per cent of all ", IF(E3="Scotland", "employees in ", "employees working in the "), E3, IF(E3="Scotland", "", " sector"), " (Source: Annual Survey of Hours and Earnings, April 2019, ONS Note: x indicates no estimates are available for sector selected).")</f>
        <v>In 2019, 5,000 (25.6 per cent) employees aged 18+ in the Agriculture, forestry and fishing industry earned less than the real living wage (£9.00), compared with 16.9 per cent of all employees in Scotland (Source: Annual Survey of Hours and Earnings, April 2019, ONS Note: x indicates no estimates are available for sector selected).</v>
      </c>
      <c r="B77" s="177"/>
      <c r="C77" s="177"/>
      <c r="D77" s="177"/>
      <c r="E77" s="177"/>
      <c r="F77" s="177"/>
    </row>
    <row r="78" spans="1:6" ht="15.75">
      <c r="A78" s="63" t="s">
        <v>191</v>
      </c>
    </row>
  </sheetData>
  <mergeCells count="9">
    <mergeCell ref="A73:F73"/>
    <mergeCell ref="A75:F75"/>
    <mergeCell ref="A77:F77"/>
    <mergeCell ref="A52:F52"/>
    <mergeCell ref="A54:F54"/>
    <mergeCell ref="A55:F55"/>
    <mergeCell ref="A61:F61"/>
    <mergeCell ref="A67:F67"/>
    <mergeCell ref="A69:F69"/>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OFFSET(Dropdown!$A$1,0,0,COUNTA(Dropdown!$A:$A),1)</xm:f>
          </x14:formula1>
          <xm:sqref>B2</xm:sqref>
        </x14:dataValidation>
        <x14:dataValidation type="list" allowBlank="1" showInputMessage="1" showErrorMessage="1">
          <x14:formula1>
            <xm:f>OFFSET(Dropdown!$C$1,0,0,COUNTA(Dropdown!$C:$C),1)</xm:f>
          </x14:formula1>
          <xm:sqref>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81"/>
  <sheetViews>
    <sheetView showGridLines="0" topLeftCell="C24" zoomScale="90" zoomScaleNormal="90" workbookViewId="0">
      <selection activeCell="C24" sqref="C24"/>
    </sheetView>
  </sheetViews>
  <sheetFormatPr defaultRowHeight="15"/>
  <cols>
    <col min="1" max="2" customWidth="true" hidden="true" width="6.0" collapsed="false"/>
    <col min="3" max="3" customWidth="true" width="41.140625" collapsed="false"/>
    <col min="4" max="4" customWidth="true" width="84.42578125" collapsed="false"/>
    <col min="5" max="5" customWidth="true" width="20.7109375" collapsed="false"/>
    <col min="6" max="6" customWidth="true" width="45.42578125" collapsed="false"/>
    <col min="7" max="10" customWidth="true" width="20.7109375" collapsed="false"/>
    <col min="11" max="11" customWidth="true" width="35.28515625" collapsed="false"/>
    <col min="12" max="17" customWidth="true" width="20.7109375" collapsed="false"/>
  </cols>
  <sheetData>
    <row r="1" spans="3:17" ht="15.75" hidden="1">
      <c r="C1" s="67" t="s">
        <v>128</v>
      </c>
    </row>
    <row r="2" spans="3:17" hidden="1"/>
    <row r="3" spans="3:17" s="117" customFormat="1" ht="67.5" hidden="1" customHeight="1">
      <c r="C3" s="115"/>
      <c r="D3" s="115" t="s">
        <v>50</v>
      </c>
      <c r="E3" s="115" t="s">
        <v>49</v>
      </c>
      <c r="F3" s="115" t="s">
        <v>37</v>
      </c>
      <c r="G3" s="115" t="s">
        <v>120</v>
      </c>
      <c r="H3" s="115" t="s">
        <v>121</v>
      </c>
      <c r="I3" s="115" t="s">
        <v>122</v>
      </c>
      <c r="J3" s="116" t="s">
        <v>41</v>
      </c>
      <c r="K3" s="116" t="s">
        <v>42</v>
      </c>
      <c r="L3" s="115" t="s">
        <v>123</v>
      </c>
      <c r="M3" s="115" t="s">
        <v>124</v>
      </c>
      <c r="N3" s="115" t="s">
        <v>125</v>
      </c>
      <c r="O3" s="115" t="s">
        <v>126</v>
      </c>
      <c r="P3" s="116" t="s">
        <v>127</v>
      </c>
      <c r="Q3" s="116" t="s">
        <v>151</v>
      </c>
    </row>
    <row r="4" spans="3:17" hidden="1">
      <c r="C4" s="18" t="s">
        <v>4</v>
      </c>
      <c r="D4" s="39">
        <f>VLOOKUP(C4,'Table 1'!A4:AI25,6,FALSE)</f>
        <v>22.972762645914397</v>
      </c>
      <c r="E4" s="39">
        <f>VLOOKUP(C4,'Table 1'!A4:AI25,10,FALSE)</f>
        <v>77.027237354085599</v>
      </c>
      <c r="F4" s="39">
        <f>VLOOKUP(C4,'Table 1'!A4:AI25,14,FALSE)</f>
        <v>49.02204928664073</v>
      </c>
      <c r="G4" s="39">
        <f>VLOOKUP(C4,'Table 1'!A4:AI25,18,FALSE)</f>
        <v>46.560311284046691</v>
      </c>
      <c r="H4" s="39">
        <f>VLOOKUP(C4,'Table 1'!A4:AI25,22,FALSE)</f>
        <v>13.426718547341116</v>
      </c>
      <c r="I4" s="39">
        <f>VLOOKUP(C4,'Table 1'!A4:AI25,26,FALSE)</f>
        <v>31.309987029831387</v>
      </c>
      <c r="J4" s="39">
        <f>VLOOKUP(C4,'Table 1'!A4:AI25,30,FALSE)</f>
        <v>20.788586251621272</v>
      </c>
      <c r="K4" s="39">
        <f>VLOOKUP(C4,'Table 1'!A4:AI25,34,FALSE)</f>
        <v>11.976653696498055</v>
      </c>
      <c r="L4" s="39">
        <f>VLOOKUP(C4,'Table 2'!A4:D25,3,FALSE)</f>
        <v>24.077153308945793</v>
      </c>
      <c r="M4" s="39">
        <f>VLOOKUP(C4,'Table 3'!A5:G26,7,FALSE)</f>
        <v>96.768742318721834</v>
      </c>
      <c r="N4" s="39">
        <f>VLOOKUP(C4,'Table 4'!A5:J26,10,FALSE)</f>
        <v>19.987007925165649</v>
      </c>
      <c r="O4" s="122">
        <f>VLOOKUP(C4,'Table 4'!A5:J26,7,FALSE)</f>
        <v>5.027932960893855</v>
      </c>
      <c r="P4" s="61">
        <f>VLOOKUP(C4,'Table 6'!A5:T25,19,FALSE)</f>
        <v>25.6</v>
      </c>
      <c r="Q4" s="27">
        <v>5.4232432017600001</v>
      </c>
    </row>
    <row r="5" spans="3:17" hidden="1">
      <c r="C5" s="18" t="s">
        <v>5</v>
      </c>
      <c r="D5" s="39">
        <f>VLOOKUP(C5,'Table 1'!A5:AI26,6,FALSE)</f>
        <v>21.54851816052032</v>
      </c>
      <c r="E5" s="39">
        <f>VLOOKUP(C5,'Table 1'!A5:AI26,10,FALSE)</f>
        <v>78.451481839479669</v>
      </c>
      <c r="F5" s="39">
        <f>VLOOKUP(C5,'Table 1'!A5:AI26,14,FALSE)</f>
        <v>25.216664755320366</v>
      </c>
      <c r="G5" s="122">
        <f>VLOOKUP(C5,'Table 1'!A5:AI26,18,FALSE)</f>
        <v>8.0423991218729007</v>
      </c>
      <c r="H5" s="122">
        <f>VLOOKUP(C5,'Table 1'!A5:AI26,22,FALSE)</f>
        <v>5.6291878962630451</v>
      </c>
      <c r="I5" s="122">
        <f>VLOOKUP(C5,'Table 1'!A5:AI26,26,FALSE)</f>
        <v>2.839168400530808</v>
      </c>
      <c r="J5" s="39">
        <f>VLOOKUP(C5,'Table 1'!A5:AI26,30,FALSE)</f>
        <v>18.914136863316898</v>
      </c>
      <c r="K5" s="39">
        <f>VLOOKUP(C5,'Table 1'!A5:AI26,34,FALSE)</f>
        <v>10.386801880764757</v>
      </c>
      <c r="L5" s="39">
        <f>VLOOKUP(C5,'Table 2'!A5:D26,3,FALSE)</f>
        <v>37.167405263633896</v>
      </c>
      <c r="M5" s="39">
        <f>VLOOKUP(C5,'Table 3'!A6:G27,7,FALSE)</f>
        <v>98.999803181305808</v>
      </c>
      <c r="N5" s="122">
        <f>VLOOKUP(C5,'Table 4'!A6:J27,10,FALSE)</f>
        <v>3.404380805714379</v>
      </c>
      <c r="O5" s="39">
        <f>VLOOKUP(C5,'Table 4'!A6:J27,7,FALSE)</f>
        <v>41.919100902701551</v>
      </c>
      <c r="P5" s="61" t="str">
        <f>VLOOKUP(C5,'Table 6'!A6:T26,19,FALSE)</f>
        <v>x</v>
      </c>
      <c r="Q5" s="27">
        <v>4.7951523921497694</v>
      </c>
    </row>
    <row r="6" spans="3:17" hidden="1">
      <c r="C6" s="18" t="s">
        <v>6</v>
      </c>
      <c r="D6" s="39">
        <f>VLOOKUP(C6,'Table 1'!A6:AI27,6,FALSE)</f>
        <v>23.448203683970164</v>
      </c>
      <c r="E6" s="39">
        <f>VLOOKUP(C6,'Table 1'!A6:AI27,10,FALSE)</f>
        <v>76.551796316029836</v>
      </c>
      <c r="F6" s="39">
        <f>VLOOKUP(C6,'Table 1'!A6:AI27,14,FALSE)</f>
        <v>36.470067742426551</v>
      </c>
      <c r="G6" s="39">
        <f>VLOOKUP(C6,'Table 1'!A6:AI27,18,FALSE)</f>
        <v>9.4853668747145683</v>
      </c>
      <c r="H6" s="39">
        <f>VLOOKUP(C6,'Table 1'!A6:AI27,22,FALSE)</f>
        <v>8.7908167148728875</v>
      </c>
      <c r="I6" s="39">
        <f>VLOOKUP(C6,'Table 1'!A6:AI27,26,FALSE)</f>
        <v>4.6687090881412692</v>
      </c>
      <c r="J6" s="39">
        <f>VLOOKUP(C6,'Table 1'!A6:AI27,30,FALSE)</f>
        <v>25.594173390165931</v>
      </c>
      <c r="K6" s="39">
        <f>VLOOKUP(C6,'Table 1'!A6:AI27,34,FALSE)</f>
        <v>11.577104582128179</v>
      </c>
      <c r="L6" s="39">
        <f>VLOOKUP(C6,'Table 2'!A6:D27,3,FALSE)</f>
        <v>27.573723666382428</v>
      </c>
      <c r="M6" s="39">
        <f>VLOOKUP(C6,'Table 3'!A7:G28,7,FALSE)</f>
        <v>97.32504399075664</v>
      </c>
      <c r="N6" s="39">
        <f>VLOOKUP(C6,'Table 4'!A7:J28,10,FALSE)</f>
        <v>11.343526411934846</v>
      </c>
      <c r="O6" s="39">
        <f>VLOOKUP(C6,'Table 4'!A7:J28,7,FALSE)</f>
        <v>21.427823869690972</v>
      </c>
      <c r="P6" s="61">
        <f>VLOOKUP(C6,'Table 6'!A7:T27,19,FALSE)</f>
        <v>14.799999999999999</v>
      </c>
      <c r="Q6" s="9">
        <v>6.8709358472009336</v>
      </c>
    </row>
    <row r="7" spans="3:17" hidden="1">
      <c r="C7" s="18" t="s">
        <v>7</v>
      </c>
      <c r="D7" s="39">
        <f>VLOOKUP(C7,'Table 1'!A7:AI28,6,FALSE)</f>
        <v>19.877263231197773</v>
      </c>
      <c r="E7" s="39">
        <f>VLOOKUP(C7,'Table 1'!A7:AI28,10,FALSE)</f>
        <v>80.122736768802227</v>
      </c>
      <c r="F7" s="39">
        <f>VLOOKUP(C7,'Table 1'!A7:AI28,14,FALSE)</f>
        <v>25.361246518105851</v>
      </c>
      <c r="G7" s="122">
        <f>VLOOKUP(C7,'Table 1'!A7:AI28,18,FALSE)</f>
        <v>2.402506963788301</v>
      </c>
      <c r="H7" s="122">
        <f>VLOOKUP(C7,'Table 1'!A7:AI28,22,FALSE)</f>
        <v>5.5623259052924787</v>
      </c>
      <c r="I7" s="61" t="str">
        <f>VLOOKUP(C7,'Table 1'!A7:AI28,26,FALSE)</f>
        <v>X</v>
      </c>
      <c r="J7" s="39">
        <f>VLOOKUP(C7,'Table 1'!A7:AI28,30,FALSE)</f>
        <v>19.350626740947074</v>
      </c>
      <c r="K7" s="122">
        <f>VLOOKUP(C7,'Table 1'!A7:AI28,34,FALSE)</f>
        <v>4.2566155988857943</v>
      </c>
      <c r="L7" s="39">
        <f>VLOOKUP(C7,'Table 2'!A7:D28,3,FALSE)</f>
        <v>38.252793498766508</v>
      </c>
      <c r="M7" s="39">
        <f>VLOOKUP(C7,'Table 3'!A8:G29,7,FALSE)</f>
        <v>99.843917231537631</v>
      </c>
      <c r="N7" s="39">
        <f>VLOOKUP(C7,'Table 4'!A8:J29,10,FALSE)</f>
        <v>1.6321378830083566</v>
      </c>
      <c r="O7" s="39">
        <f>VLOOKUP(C7,'Table 4'!A8:J29,7,FALSE)</f>
        <v>34.174791086350979</v>
      </c>
      <c r="P7" s="61" t="str">
        <f>VLOOKUP(C7,'Table 6'!A8:T28,19,FALSE)</f>
        <v>x</v>
      </c>
      <c r="Q7" s="27">
        <v>9.1955690997919994</v>
      </c>
    </row>
    <row r="8" spans="3:17" hidden="1">
      <c r="C8" s="18" t="s">
        <v>8</v>
      </c>
      <c r="D8" s="122">
        <f>VLOOKUP(C8,'Table 1'!A8:AI29,6,FALSE)</f>
        <v>17.532496538169472</v>
      </c>
      <c r="E8" s="39">
        <f>VLOOKUP(C8,'Table 1'!A8:AI29,10,FALSE)</f>
        <v>82.467503461830532</v>
      </c>
      <c r="F8" s="39">
        <f>VLOOKUP(C8,'Table 1'!A8:AI29,14,FALSE)</f>
        <v>42.618483941573231</v>
      </c>
      <c r="G8" s="122">
        <f>VLOOKUP(C8,'Table 1'!A8:AI29,18,FALSE)</f>
        <v>2.5863224192611787</v>
      </c>
      <c r="H8" s="122">
        <f>VLOOKUP(C8,'Table 1'!A8:AI29,22,FALSE)</f>
        <v>10.25595211506678</v>
      </c>
      <c r="I8" s="61" t="str">
        <f>VLOOKUP(C8,'Table 1'!A8:AI29,26,FALSE)</f>
        <v>X</v>
      </c>
      <c r="J8" s="39">
        <f>VLOOKUP(C8,'Table 1'!A8:AI29,30,FALSE)</f>
        <v>33.447983204538353</v>
      </c>
      <c r="K8" s="122">
        <f>VLOOKUP(C8,'Table 1'!A8:AI29,34,FALSE)</f>
        <v>14.503953187117524</v>
      </c>
      <c r="L8" s="39">
        <f>VLOOKUP(C8,'Table 2'!A8:D29,3,FALSE)</f>
        <v>25.620400479205884</v>
      </c>
      <c r="M8" s="39">
        <f>VLOOKUP(C8,'Table 3'!A9:G30,7,FALSE)</f>
        <v>93.716354186003343</v>
      </c>
      <c r="N8" s="39">
        <f>VLOOKUP(C8,'Table 4'!A9:J30,10,FALSE)</f>
        <v>27.725912359851701</v>
      </c>
      <c r="O8" s="122">
        <f>VLOOKUP(C8,'Table 4'!A9:J30,7,FALSE)</f>
        <v>14.955107875106089</v>
      </c>
      <c r="P8" s="61" t="str">
        <f>VLOOKUP(C8,'Table 6'!A9:T29,19,FALSE)</f>
        <v>x</v>
      </c>
      <c r="Q8" s="27">
        <v>5.4210166010610985</v>
      </c>
    </row>
    <row r="9" spans="3:17" hidden="1">
      <c r="C9" s="18" t="s">
        <v>9</v>
      </c>
      <c r="D9" s="39">
        <f>VLOOKUP(C9,'Table 1'!A9:AI30,6,FALSE)</f>
        <v>12.555197143841406</v>
      </c>
      <c r="E9" s="39">
        <f>VLOOKUP(C9,'Table 1'!A9:AI30,10,FALSE)</f>
        <v>87.444802856158589</v>
      </c>
      <c r="F9" s="39">
        <f>VLOOKUP(C9,'Table 1'!A9:AI30,14,FALSE)</f>
        <v>34.051548651780401</v>
      </c>
      <c r="G9" s="39">
        <f>VLOOKUP(C9,'Table 1'!A9:AI30,18,FALSE)</f>
        <v>27.690436670737945</v>
      </c>
      <c r="H9" s="39">
        <f>VLOOKUP(C9,'Table 1'!A9:AI30,22,FALSE)</f>
        <v>7.3658826845385352</v>
      </c>
      <c r="I9" s="39">
        <f>VLOOKUP(C9,'Table 1'!A9:AI30,26,FALSE)</f>
        <v>4.2722328353846315</v>
      </c>
      <c r="J9" s="39">
        <f>VLOOKUP(C9,'Table 1'!A9:AI30,30,FALSE)</f>
        <v>24.32171453028927</v>
      </c>
      <c r="K9" s="39">
        <f>VLOOKUP(C9,'Table 1'!A9:AI30,34,FALSE)</f>
        <v>10.319647573413507</v>
      </c>
      <c r="L9" s="39">
        <f>VLOOKUP(C9,'Table 2'!A9:D30,3,FALSE)</f>
        <v>31.628992270672306</v>
      </c>
      <c r="M9" s="39">
        <f>VLOOKUP(C9,'Table 3'!A10:G31,7,FALSE)</f>
        <v>97.41414111757841</v>
      </c>
      <c r="N9" s="39">
        <f>VLOOKUP(C9,'Table 4'!A10:J31,10,FALSE)</f>
        <v>8.2829643084567763</v>
      </c>
      <c r="O9" s="39">
        <f>VLOOKUP(C9,'Table 4'!A10:J31,7,FALSE)</f>
        <v>18.889689225726304</v>
      </c>
      <c r="P9" s="61">
        <f>VLOOKUP(C9,'Table 6'!A10:T30,19,FALSE)</f>
        <v>8.9</v>
      </c>
      <c r="Q9" s="9">
        <v>4.0221671284818434</v>
      </c>
    </row>
    <row r="10" spans="3:17" hidden="1">
      <c r="C10" s="18" t="s">
        <v>10</v>
      </c>
      <c r="D10" s="39">
        <f>VLOOKUP(C10,'Table 1'!A10:AI31,6,FALSE)</f>
        <v>50.597343892457445</v>
      </c>
      <c r="E10" s="39">
        <f>VLOOKUP(C10,'Table 1'!A10:AI31,10,FALSE)</f>
        <v>49.402656107542555</v>
      </c>
      <c r="F10" s="39">
        <f>VLOOKUP(C10,'Table 1'!A10:AI31,14,FALSE)</f>
        <v>27.624462626542783</v>
      </c>
      <c r="G10" s="39">
        <f>VLOOKUP(C10,'Table 1'!A10:AI31,18,FALSE)</f>
        <v>7.5894688079972381</v>
      </c>
      <c r="H10" s="39">
        <f>VLOOKUP(C10,'Table 1'!A10:AI31,22,FALSE)</f>
        <v>40.755111133404341</v>
      </c>
      <c r="I10" s="39">
        <f>VLOOKUP(C10,'Table 1'!A10:AI31,26,FALSE)</f>
        <v>2.2315198116352972</v>
      </c>
      <c r="J10" s="39">
        <f>VLOOKUP(C10,'Table 1'!A10:AI31,30,FALSE)</f>
        <v>27.816840111295686</v>
      </c>
      <c r="K10" s="39">
        <f>VLOOKUP(C10,'Table 1'!A10:AI31,34,FALSE)</f>
        <v>11.584252191539521</v>
      </c>
      <c r="L10" s="39">
        <f>VLOOKUP(C10,'Table 2'!A10:D31,3,FALSE)</f>
        <v>27.92049159687225</v>
      </c>
      <c r="M10" s="39">
        <f>VLOOKUP(C10,'Table 3'!A11:G32,7,FALSE)</f>
        <v>97.154777713911955</v>
      </c>
      <c r="N10" s="122">
        <f>VLOOKUP(C10,'Table 4'!A11:J32,10,FALSE)</f>
        <v>12.061655213518355</v>
      </c>
      <c r="O10" s="39">
        <f>VLOOKUP(C10,'Table 4'!A11:J32,7,FALSE)</f>
        <v>12.52017455601224</v>
      </c>
      <c r="P10" s="61">
        <f>VLOOKUP(C10,'Table 6'!A11:T31,19,FALSE)</f>
        <v>42.5</v>
      </c>
      <c r="Q10" s="9">
        <v>14.27992111950134</v>
      </c>
    </row>
    <row r="11" spans="3:17" hidden="1">
      <c r="C11" s="18" t="s">
        <v>11</v>
      </c>
      <c r="D11" s="39">
        <f>VLOOKUP(C11,'Table 1'!A11:AI32,6,FALSE)</f>
        <v>18.647561588738061</v>
      </c>
      <c r="E11" s="39">
        <f>VLOOKUP(C11,'Table 1'!A11:AI32,10,FALSE)</f>
        <v>81.352438411261943</v>
      </c>
      <c r="F11" s="39">
        <f>VLOOKUP(C11,'Table 1'!A11:AI32,14,FALSE)</f>
        <v>42.967990615049438</v>
      </c>
      <c r="G11" s="39">
        <f>VLOOKUP(C11,'Table 1'!A11:AI32,18,FALSE)</f>
        <v>17.720797720797719</v>
      </c>
      <c r="H11" s="39">
        <f>VLOOKUP(C11,'Table 1'!A11:AI32,22,FALSE)</f>
        <v>15.543824367353778</v>
      </c>
      <c r="I11" s="122">
        <f>VLOOKUP(C11,'Table 1'!A11:AI32,26,FALSE)</f>
        <v>2.431707725825373</v>
      </c>
      <c r="J11" s="39">
        <f>VLOOKUP(C11,'Table 1'!A11:AI32,30,FALSE)</f>
        <v>29.305346070051954</v>
      </c>
      <c r="K11" s="39">
        <f>VLOOKUP(C11,'Table 1'!A11:AI32,34,FALSE)</f>
        <v>17.088151499916208</v>
      </c>
      <c r="L11" s="39">
        <f>VLOOKUP(C11,'Table 2'!A11:D32,3,FALSE)</f>
        <v>31.70677082400158</v>
      </c>
      <c r="M11" s="39">
        <f>VLOOKUP(C11,'Table 3'!A12:G33,7,FALSE)</f>
        <v>97.8016260826099</v>
      </c>
      <c r="N11" s="39">
        <f>VLOOKUP(C11,'Table 4'!A12:J33,10,FALSE)</f>
        <v>16.528184188682726</v>
      </c>
      <c r="O11" s="39">
        <f>VLOOKUP(C11,'Table 4'!A12:J33,7,FALSE)</f>
        <v>10.758872800140857</v>
      </c>
      <c r="P11" s="61">
        <f>VLOOKUP(C11,'Table 6'!A12:T32,19,FALSE)</f>
        <v>8.6</v>
      </c>
      <c r="Q11" s="9">
        <v>4.5294107107663084</v>
      </c>
    </row>
    <row r="12" spans="3:17" hidden="1">
      <c r="C12" s="18" t="s">
        <v>12</v>
      </c>
      <c r="D12" s="39">
        <f>VLOOKUP(C12,'Table 1'!A12:AI33,6,FALSE)</f>
        <v>54.814190221309779</v>
      </c>
      <c r="E12" s="39">
        <f>VLOOKUP(C12,'Table 1'!A12:AI33,10,FALSE)</f>
        <v>45.185809778690228</v>
      </c>
      <c r="F12" s="39">
        <f>VLOOKUP(C12,'Table 1'!A12:AI33,14,FALSE)</f>
        <v>21.603059965049919</v>
      </c>
      <c r="G12" s="39">
        <f>VLOOKUP(C12,'Table 1'!A12:AI33,18,FALSE)</f>
        <v>7.9071501020395685</v>
      </c>
      <c r="H12" s="39">
        <f>VLOOKUP(C12,'Table 1'!A12:AI33,22,FALSE)</f>
        <v>45.983795871980057</v>
      </c>
      <c r="I12" s="39">
        <f>VLOOKUP(C12,'Table 1'!A12:AI33,26,FALSE)</f>
        <v>3.4675123119600153</v>
      </c>
      <c r="J12" s="39">
        <f>VLOOKUP(C12,'Table 1'!A12:AI33,30,FALSE)</f>
        <v>26.56939301731618</v>
      </c>
      <c r="K12" s="39">
        <f>VLOOKUP(C12,'Table 1'!A12:AI33,34,FALSE)</f>
        <v>12.993853185223204</v>
      </c>
      <c r="L12" s="39">
        <f>VLOOKUP(C12,'Table 2'!A12:D33,3,FALSE)</f>
        <v>24.072862575131865</v>
      </c>
      <c r="M12" s="39">
        <f>VLOOKUP(C12,'Table 3'!A13:G34,7,FALSE)</f>
        <v>94.139227865404095</v>
      </c>
      <c r="N12" s="39">
        <f>VLOOKUP(C12,'Table 4'!A13:J34,10,FALSE)</f>
        <v>45.445491317471379</v>
      </c>
      <c r="O12" s="39">
        <f>VLOOKUP(C12,'Table 4'!A13:J34,7,FALSE)</f>
        <v>2.6689152032848185</v>
      </c>
      <c r="P12" s="61">
        <f>VLOOKUP(C12,'Table 6'!A13:T33,19,FALSE)</f>
        <v>60.199999999999996</v>
      </c>
      <c r="Q12" s="9">
        <v>14.544574832018101</v>
      </c>
    </row>
    <row r="13" spans="3:17" hidden="1">
      <c r="C13" s="18" t="s">
        <v>13</v>
      </c>
      <c r="D13" s="39">
        <f>VLOOKUP(C13,'Table 1'!A13:AI34,6,FALSE)</f>
        <v>30.13685938161796</v>
      </c>
      <c r="E13" s="39">
        <f>VLOOKUP(C13,'Table 1'!A13:AI34,10,FALSE)</f>
        <v>69.863140618382047</v>
      </c>
      <c r="F13" s="39">
        <f>VLOOKUP(C13,'Table 1'!A13:AI34,14,FALSE)</f>
        <v>27.545266836086402</v>
      </c>
      <c r="G13" s="39">
        <f>VLOOKUP(C13,'Table 1'!A13:AI34,18,FALSE)</f>
        <v>17.233163913595934</v>
      </c>
      <c r="H13" s="39">
        <f>VLOOKUP(C13,'Table 1'!A13:AI34,22,FALSE)</f>
        <v>15.508523930537907</v>
      </c>
      <c r="I13" s="39">
        <f>VLOOKUP(C13,'Table 1'!A13:AI34,26,FALSE)</f>
        <v>16.547543413807709</v>
      </c>
      <c r="J13" s="39">
        <f>VLOOKUP(C13,'Table 1'!A13:AI34,30,FALSE)</f>
        <v>24.608216857263869</v>
      </c>
      <c r="K13" s="39">
        <f>VLOOKUP(C13,'Table 1'!A13:AI34,34,FALSE)</f>
        <v>9.2267577297755192</v>
      </c>
      <c r="L13" s="39">
        <f>VLOOKUP(C13,'Table 2'!A13:D34,3,FALSE)</f>
        <v>34.202569399789304</v>
      </c>
      <c r="M13" s="39">
        <f>VLOOKUP(C13,'Table 3'!A14:G35,7,FALSE)</f>
        <v>95.353483276406521</v>
      </c>
      <c r="N13" s="122">
        <f>VLOOKUP(C13,'Table 4'!A14:J35,10,FALSE)</f>
        <v>1.6293413807708597</v>
      </c>
      <c r="O13" s="39">
        <f>VLOOKUP(C13,'Table 4'!A14:J35,7,FALSE)</f>
        <v>56.190438373570515</v>
      </c>
      <c r="P13" s="61" t="str">
        <f>VLOOKUP(C13,'Table 6'!A14:T34,19,FALSE)</f>
        <v>x</v>
      </c>
      <c r="Q13" s="9">
        <v>11.589662201912684</v>
      </c>
    </row>
    <row r="14" spans="3:17" hidden="1">
      <c r="C14" s="18" t="s">
        <v>14</v>
      </c>
      <c r="D14" s="39">
        <f>VLOOKUP(C14,'Table 1'!A14:AI35,6,FALSE)</f>
        <v>46.939409833517878</v>
      </c>
      <c r="E14" s="39">
        <f>VLOOKUP(C14,'Table 1'!A14:AI35,10,FALSE)</f>
        <v>53.060590166482115</v>
      </c>
      <c r="F14" s="39">
        <f>VLOOKUP(C14,'Table 1'!A14:AI35,14,FALSE)</f>
        <v>27.233521767002738</v>
      </c>
      <c r="G14" s="39">
        <f>VLOOKUP(C14,'Table 1'!A14:AI35,18,FALSE)</f>
        <v>3.791984769897236</v>
      </c>
      <c r="H14" s="39">
        <f>VLOOKUP(C14,'Table 1'!A14:AI35,22,FALSE)</f>
        <v>14.785243895331895</v>
      </c>
      <c r="I14" s="122">
        <f>VLOOKUP(C14,'Table 1'!A14:AI35,26,FALSE)</f>
        <v>2.3126833343046411</v>
      </c>
      <c r="J14" s="39">
        <f>VLOOKUP(C14,'Table 1'!A14:AI35,30,FALSE)</f>
        <v>20.97538706606834</v>
      </c>
      <c r="K14" s="123">
        <f>VLOOKUP(C14,'Table 1'!A14:AI35,34,FALSE)</f>
        <v>9.0292752102880911</v>
      </c>
      <c r="L14" s="39">
        <f>VLOOKUP(C14,'Table 2'!A14:D35,3,FALSE)</f>
        <v>42.345269286754004</v>
      </c>
      <c r="M14" s="39">
        <f>VLOOKUP(C14,'Table 3'!A15:G36,7,FALSE)</f>
        <v>97.988894497728424</v>
      </c>
      <c r="N14" s="122">
        <f>VLOOKUP(C14,'Table 4'!A15:J36,10,FALSE)</f>
        <v>1.7988616275229714</v>
      </c>
      <c r="O14" s="39">
        <f>VLOOKUP(C14,'Table 4'!A15:J36,7,FALSE)</f>
        <v>35.362394855955088</v>
      </c>
      <c r="P14" s="61" t="str">
        <f>VLOOKUP(C14,'Table 6'!A15:T35,19,FALSE)</f>
        <v>x</v>
      </c>
      <c r="Q14" s="9">
        <v>20.089665211062592</v>
      </c>
    </row>
    <row r="15" spans="3:17" hidden="1">
      <c r="C15" s="18" t="s">
        <v>15</v>
      </c>
      <c r="D15" s="39">
        <f>VLOOKUP(C15,'Table 1'!A15:AI36,6,FALSE)</f>
        <v>54.611661673196586</v>
      </c>
      <c r="E15" s="39">
        <f>VLOOKUP(C15,'Table 1'!A15:AI36,10,FALSE)</f>
        <v>45.388338326803414</v>
      </c>
      <c r="F15" s="39">
        <f>VLOOKUP(C15,'Table 1'!A15:AI36,14,FALSE)</f>
        <v>39.078128601060151</v>
      </c>
      <c r="G15" s="39">
        <f>VLOOKUP(C15,'Table 1'!A15:AI36,18,FALSE)</f>
        <v>21.428900668356764</v>
      </c>
      <c r="H15" s="39">
        <f>VLOOKUP(C15,'Table 1'!A15:AI36,22,FALSE)</f>
        <v>29.361604056234153</v>
      </c>
      <c r="I15" s="122">
        <f>VLOOKUP(C15,'Table 1'!A15:AI36,26,FALSE)</f>
        <v>11.666282553583775</v>
      </c>
      <c r="J15" s="39">
        <f>VLOOKUP(C15,'Table 1'!A15:AI36,30,FALSE)</f>
        <v>31.532611200737499</v>
      </c>
      <c r="K15" s="122">
        <f>VLOOKUP(C15,'Table 1'!A15:AI36,34,FALSE)</f>
        <v>11.256049781055543</v>
      </c>
      <c r="L15" s="39">
        <f>VLOOKUP(C15,'Table 2'!A15:D36,3,FALSE)</f>
        <v>36.232570149767604</v>
      </c>
      <c r="M15" s="39">
        <f>VLOOKUP(C15,'Table 3'!A16:G37,7,FALSE)</f>
        <v>96.197327852004108</v>
      </c>
      <c r="N15" s="122">
        <f>VLOOKUP(C15,'Table 4'!A16:J37,10,FALSE)</f>
        <v>6.0013828070984099</v>
      </c>
      <c r="O15" s="39">
        <f>VLOOKUP(C15,'Table 4'!A16:J37,7,FALSE)</f>
        <v>22.521318276100484</v>
      </c>
      <c r="P15" s="61" t="str">
        <f>VLOOKUP(C15,'Table 6'!A16:T36,19,FALSE)</f>
        <v>x</v>
      </c>
      <c r="Q15" s="9">
        <v>16.685315889137545</v>
      </c>
    </row>
    <row r="16" spans="3:17" hidden="1">
      <c r="C16" s="18" t="s">
        <v>16</v>
      </c>
      <c r="D16" s="39">
        <f>VLOOKUP(C16,'Table 1'!A16:AI37,6,FALSE)</f>
        <v>45.1153975636214</v>
      </c>
      <c r="E16" s="39">
        <f>VLOOKUP(C16,'Table 1'!A16:AI37,10,FALSE)</f>
        <v>54.884602436378593</v>
      </c>
      <c r="F16" s="39">
        <f>VLOOKUP(C16,'Table 1'!A16:AI37,14,FALSE)</f>
        <v>31.161082779516462</v>
      </c>
      <c r="G16" s="39">
        <f>VLOOKUP(C16,'Table 1'!A16:AI37,18,FALSE)</f>
        <v>21.611949975686091</v>
      </c>
      <c r="H16" s="39">
        <f>VLOOKUP(C16,'Table 1'!A16:AI37,22,FALSE)</f>
        <v>20.09139536913505</v>
      </c>
      <c r="I16" s="39">
        <f>VLOOKUP(C16,'Table 1'!A16:AI37,26,FALSE)</f>
        <v>11.135771374421765</v>
      </c>
      <c r="J16" s="39">
        <f>VLOOKUP(C16,'Table 1'!A16:AI37,30,FALSE)</f>
        <v>23.354446952033019</v>
      </c>
      <c r="K16" s="39">
        <f>VLOOKUP(C16,'Table 1'!A16:AI37,34,FALSE)</f>
        <v>9.709355244947071</v>
      </c>
      <c r="L16" s="39">
        <f>VLOOKUP(C16,'Table 2'!A16:D37,3,FALSE)</f>
        <v>32.403625179861024</v>
      </c>
      <c r="M16" s="39">
        <f>VLOOKUP(C16,'Table 3'!A17:G38,7,FALSE)</f>
        <v>95.709682889604892</v>
      </c>
      <c r="N16" s="122">
        <f>VLOOKUP(C16,'Table 4'!A17:J38,10,FALSE)</f>
        <v>1.6469605128588891</v>
      </c>
      <c r="O16" s="39">
        <f>VLOOKUP(C16,'Table 4'!A17:J38,7,FALSE)</f>
        <v>46.642470503130532</v>
      </c>
      <c r="P16" s="61">
        <f>VLOOKUP(C16,'Table 6'!A17:T37,19,FALSE)</f>
        <v>6.9</v>
      </c>
      <c r="Q16" s="9">
        <v>14.691661949932147</v>
      </c>
    </row>
    <row r="17" spans="3:17" hidden="1">
      <c r="C17" s="18" t="s">
        <v>17</v>
      </c>
      <c r="D17" s="39">
        <f>VLOOKUP(C17,'Table 1'!A17:AI38,6,FALSE)</f>
        <v>53.554410874277139</v>
      </c>
      <c r="E17" s="39">
        <f>VLOOKUP(C17,'Table 1'!A17:AI38,10,FALSE)</f>
        <v>46.445589125722861</v>
      </c>
      <c r="F17" s="39">
        <f>VLOOKUP(C17,'Table 1'!A17:AI38,14,FALSE)</f>
        <v>39.097203331081019</v>
      </c>
      <c r="G17" s="39">
        <f>VLOOKUP(C17,'Table 1'!A17:AI38,18,FALSE)</f>
        <v>20.60777310740016</v>
      </c>
      <c r="H17" s="39">
        <f>VLOOKUP(C17,'Table 1'!A17:AI38,22,FALSE)</f>
        <v>32.776398115078493</v>
      </c>
      <c r="I17" s="39">
        <f>VLOOKUP(C17,'Table 1'!A17:AI38,26,FALSE)</f>
        <v>6.5015751555411256</v>
      </c>
      <c r="J17" s="39">
        <f>VLOOKUP(C17,'Table 1'!A17:AI38,30,FALSE)</f>
        <v>31.349544126293249</v>
      </c>
      <c r="K17" s="39">
        <f>VLOOKUP(C17,'Table 1'!A17:AI38,34,FALSE)</f>
        <v>13.633212527532315</v>
      </c>
      <c r="L17" s="39">
        <f>VLOOKUP(C17,'Table 2'!A17:D38,3,FALSE)</f>
        <v>30.06556838895272</v>
      </c>
      <c r="M17" s="39">
        <f>VLOOKUP(C17,'Table 3'!A18:G39,7,FALSE)</f>
        <v>94.41925552756787</v>
      </c>
      <c r="N17" s="39">
        <f>VLOOKUP(C17,'Table 4'!A18:J39,10,FALSE)</f>
        <v>35.467764156655576</v>
      </c>
      <c r="O17" s="39">
        <f>VLOOKUP(C17,'Table 4'!A18:J39,7,FALSE)</f>
        <v>9.9862228735400205</v>
      </c>
      <c r="P17" s="61">
        <f>VLOOKUP(C17,'Table 6'!A18:T38,19,FALSE)</f>
        <v>31.2</v>
      </c>
      <c r="Q17" s="9">
        <v>14.926959060791139</v>
      </c>
    </row>
    <row r="18" spans="3:17" hidden="1">
      <c r="C18" s="18" t="s">
        <v>18</v>
      </c>
      <c r="D18" s="39">
        <f>VLOOKUP(C18,'Table 1'!A18:AI39,6,FALSE)</f>
        <v>54.044478550535423</v>
      </c>
      <c r="E18" s="39">
        <f>VLOOKUP(C18,'Table 1'!A18:AI39,10,FALSE)</f>
        <v>45.955521449464577</v>
      </c>
      <c r="F18" s="39">
        <f>VLOOKUP(C18,'Table 1'!A18:AI39,14,FALSE)</f>
        <v>36.385108704859952</v>
      </c>
      <c r="G18" s="122">
        <f>VLOOKUP(C18,'Table 1'!A18:AI39,18,FALSE)</f>
        <v>1.6493838479975684</v>
      </c>
      <c r="H18" s="39">
        <f>VLOOKUP(C18,'Table 1'!A18:AI39,22,FALSE)</f>
        <v>19.508075004609303</v>
      </c>
      <c r="I18" s="122">
        <f>VLOOKUP(C18,'Table 1'!A18:AI39,26,FALSE)</f>
        <v>1.2367887343595059</v>
      </c>
      <c r="J18" s="39">
        <f>VLOOKUP(C18,'Table 1'!A18:AI39,30,FALSE)</f>
        <v>29.076494536104562</v>
      </c>
      <c r="K18" s="39">
        <f>VLOOKUP(C18,'Table 1'!A18:AI39,34,FALSE)</f>
        <v>13.426781807943952</v>
      </c>
      <c r="L18" s="39">
        <f>VLOOKUP(C18,'Table 2'!A18:D39,3,FALSE)</f>
        <v>35.738106653880983</v>
      </c>
      <c r="M18" s="39">
        <f>VLOOKUP(C18,'Table 3'!A19:G40,7,FALSE)</f>
        <v>98.238739607548553</v>
      </c>
      <c r="N18" s="39">
        <f>VLOOKUP(C18,'Table 4'!A19:J40,10,FALSE)</f>
        <v>3.7945026569494429</v>
      </c>
      <c r="O18" s="39">
        <f>VLOOKUP(C18,'Table 4'!A19:J40,7,FALSE)</f>
        <v>30.548936721733149</v>
      </c>
      <c r="P18" s="61" t="str">
        <f>VLOOKUP(C18,'Table 6'!A19:T39,19,FALSE)</f>
        <v>x</v>
      </c>
      <c r="Q18" s="9">
        <v>19.222737201001543</v>
      </c>
    </row>
    <row r="19" spans="3:17" hidden="1">
      <c r="C19" s="18" t="s">
        <v>19</v>
      </c>
      <c r="D19" s="39">
        <f>VLOOKUP(C19,'Table 1'!A19:AI40,6,FALSE)</f>
        <v>70.648005666691091</v>
      </c>
      <c r="E19" s="39">
        <f>VLOOKUP(C19,'Table 1'!A19:AI40,10,FALSE)</f>
        <v>29.351994333308905</v>
      </c>
      <c r="F19" s="39">
        <f>VLOOKUP(C19,'Table 1'!A19:AI40,14,FALSE)</f>
        <v>37.025638520472548</v>
      </c>
      <c r="G19" s="39">
        <f>VLOOKUP(C19,'Table 1'!A19:AI40,18,FALSE)</f>
        <v>6.1942795730441365</v>
      </c>
      <c r="H19" s="39">
        <f>VLOOKUP(C19,'Table 1'!A19:AI40,22,FALSE)</f>
        <v>31.864960145901012</v>
      </c>
      <c r="I19" s="39">
        <f>VLOOKUP(C19,'Table 1'!A19:AI40,26,FALSE)</f>
        <v>2.2320737972529576</v>
      </c>
      <c r="J19" s="39">
        <f>VLOOKUP(C19,'Table 1'!A19:AI40,30,FALSE)</f>
        <v>30.398622407855207</v>
      </c>
      <c r="K19" s="39">
        <f>VLOOKUP(C19,'Table 1'!A19:AI40,34,FALSE)</f>
        <v>13.236527360510653</v>
      </c>
      <c r="L19" s="39">
        <f>VLOOKUP(C19,'Table 2'!A19:D40,3,FALSE)</f>
        <v>35.084818019554284</v>
      </c>
      <c r="M19" s="39">
        <f>VLOOKUP(C19,'Table 3'!A20:G41,7,FALSE)</f>
        <v>92.364527691875182</v>
      </c>
      <c r="N19" s="39">
        <f>VLOOKUP(C19,'Table 4'!A20:J41,10,FALSE)</f>
        <v>5.0275599846934211</v>
      </c>
      <c r="O19" s="39">
        <f>VLOOKUP(C19,'Table 4'!A20:J41,7,FALSE)</f>
        <v>54.935557672422917</v>
      </c>
      <c r="P19" s="61">
        <f>VLOOKUP(C19,'Table 6'!A20:T40,19,FALSE)</f>
        <v>6.2</v>
      </c>
      <c r="Q19" s="9">
        <v>26.847093325587824</v>
      </c>
    </row>
    <row r="20" spans="3:17" hidden="1">
      <c r="C20" s="18" t="s">
        <v>20</v>
      </c>
      <c r="D20" s="39">
        <f>VLOOKUP(C20,'Table 1'!A20:AI41,6,FALSE)</f>
        <v>80.000250526104821</v>
      </c>
      <c r="E20" s="39">
        <f>VLOOKUP(C20,'Table 1'!A20:AI41,10,FALSE)</f>
        <v>19.999749473895179</v>
      </c>
      <c r="F20" s="39">
        <f>VLOOKUP(C20,'Table 1'!A20:AI41,14,FALSE)</f>
        <v>35.128018839563083</v>
      </c>
      <c r="G20" s="39">
        <f>VLOOKUP(C20,'Table 1'!A20:AI41,18,FALSE)</f>
        <v>6.2794368173163644</v>
      </c>
      <c r="H20" s="39">
        <f>VLOOKUP(C20,'Table 1'!A20:AI41,22,FALSE)</f>
        <v>35.709740454955408</v>
      </c>
      <c r="I20" s="39">
        <f>VLOOKUP(C20,'Table 1'!A20:AI41,26,FALSE)</f>
        <v>3.6406453552460167</v>
      </c>
      <c r="J20" s="39">
        <f>VLOOKUP(C20,'Table 1'!A20:AI41,30,FALSE)</f>
        <v>31.24336105822227</v>
      </c>
      <c r="K20" s="39">
        <f>VLOOKUP(C20,'Table 1'!A20:AI41,34,FALSE)</f>
        <v>13.561228580018037</v>
      </c>
      <c r="L20" s="39">
        <f>VLOOKUP(C20,'Table 2'!A20:D41,3,FALSE)</f>
        <v>33.769480404664684</v>
      </c>
      <c r="M20" s="39">
        <f>VLOOKUP(C20,'Table 3'!A21:G42,7,FALSE)</f>
        <v>97.548736024970069</v>
      </c>
      <c r="N20" s="39">
        <f>VLOOKUP(C20,'Table 4'!A21:J42,10,FALSE)</f>
        <v>4.7392806757728607</v>
      </c>
      <c r="O20" s="39">
        <f>VLOOKUP(C20,'Table 4'!A21:J42,7,FALSE)</f>
        <v>40.227629808379</v>
      </c>
      <c r="P20" s="61">
        <f>VLOOKUP(C20,'Table 6'!A21:T41,19,FALSE)</f>
        <v>11.3</v>
      </c>
      <c r="Q20" s="9">
        <v>28.112988387244194</v>
      </c>
    </row>
    <row r="21" spans="3:17" hidden="1">
      <c r="C21" s="18" t="s">
        <v>21</v>
      </c>
      <c r="D21" s="39">
        <f>VLOOKUP(C21,'Table 1'!A21:AI42,6,FALSE)</f>
        <v>44.381857572157386</v>
      </c>
      <c r="E21" s="39">
        <f>VLOOKUP(C21,'Table 1'!A21:AI42,10,FALSE)</f>
        <v>55.618142427842621</v>
      </c>
      <c r="F21" s="39">
        <f>VLOOKUP(C21,'Table 1'!A21:AI42,14,FALSE)</f>
        <v>24.816549025089106</v>
      </c>
      <c r="G21" s="39">
        <f>VLOOKUP(C21,'Table 1'!A21:AI42,18,FALSE)</f>
        <v>24.141449437417009</v>
      </c>
      <c r="H21" s="39">
        <f>VLOOKUP(C21,'Table 1'!A21:AI42,22,FALSE)</f>
        <v>39.713467048710598</v>
      </c>
      <c r="I21" s="39">
        <f>VLOOKUP(C21,'Table 1'!A21:AI42,26,FALSE)</f>
        <v>10.505276399468865</v>
      </c>
      <c r="J21" s="39">
        <f>VLOOKUP(C21,'Table 1'!A21:AI42,30,FALSE)</f>
        <v>28.233978614857779</v>
      </c>
      <c r="K21" s="39">
        <f>VLOOKUP(C21,'Table 1'!A21:AI42,34,FALSE)</f>
        <v>11.683555804039415</v>
      </c>
      <c r="L21" s="39">
        <f>VLOOKUP(C21,'Table 2'!A21:D42,3,FALSE)</f>
        <v>21.591766935247808</v>
      </c>
      <c r="M21" s="39">
        <f>VLOOKUP(C21,'Table 3'!A22:G43,7,FALSE)</f>
        <v>97.077463444431729</v>
      </c>
      <c r="N21" s="39">
        <f>VLOOKUP(C21,'Table 4'!A22:J43,10,FALSE)</f>
        <v>6.8921657697952332</v>
      </c>
      <c r="O21" s="39">
        <f>VLOOKUP(C21,'Table 4'!A22:J43,7,FALSE)</f>
        <v>9.4430078971276821</v>
      </c>
      <c r="P21" s="61">
        <f>VLOOKUP(C21,'Table 6'!A22:T42,19,FALSE)</f>
        <v>23.799999999999997</v>
      </c>
      <c r="Q21" s="9">
        <v>14.064305412192454</v>
      </c>
    </row>
    <row r="22" spans="3:17" hidden="1">
      <c r="C22" s="18" t="s">
        <v>22</v>
      </c>
      <c r="D22" s="39">
        <f>VLOOKUP(C22,'Table 1'!A22:AI43,6,FALSE)</f>
        <v>63.781638053877998</v>
      </c>
      <c r="E22" s="39">
        <f>VLOOKUP(C22,'Table 1'!A22:AI43,10,FALSE)</f>
        <v>36.218361946122009</v>
      </c>
      <c r="F22" s="39">
        <f>VLOOKUP(C22,'Table 1'!A22:AI43,14,FALSE)</f>
        <v>31.875551333378571</v>
      </c>
      <c r="G22" s="39">
        <f>VLOOKUP(C22,'Table 1'!A22:AI43,18,FALSE)</f>
        <v>33.826423288321912</v>
      </c>
      <c r="H22" s="39">
        <f>VLOOKUP(C22,'Table 1'!A22:AI43,22,FALSE)</f>
        <v>36.592703173418379</v>
      </c>
      <c r="I22" s="39">
        <f>VLOOKUP(C22,'Table 1'!A22:AI43,26,FALSE)</f>
        <v>7.602180452828482</v>
      </c>
      <c r="J22" s="39">
        <f>VLOOKUP(C22,'Table 1'!A22:AI43,30,FALSE)</f>
        <v>28.911356902128432</v>
      </c>
      <c r="K22" s="39">
        <f>VLOOKUP(C22,'Table 1'!A22:AI43,34,FALSE)</f>
        <v>12.002669019022415</v>
      </c>
      <c r="L22" s="39">
        <f>VLOOKUP(C22,'Table 2'!A22:D43,3,FALSE)</f>
        <v>28.381835399205684</v>
      </c>
      <c r="M22" s="39">
        <f>VLOOKUP(C22,'Table 3'!A23:G44,7,FALSE)</f>
        <v>96.116094986807383</v>
      </c>
      <c r="N22" s="39">
        <f>VLOOKUP(C22,'Table 4'!A23:J44,10,FALSE)</f>
        <v>6.184687809149108</v>
      </c>
      <c r="O22" s="39">
        <f>VLOOKUP(C22,'Table 4'!A23:J44,7,FALSE)</f>
        <v>18.938403283945281</v>
      </c>
      <c r="P22" s="61">
        <f>VLOOKUP(C22,'Table 6'!A23:T43,19,FALSE)</f>
        <v>29.5</v>
      </c>
      <c r="Q22" s="9">
        <v>19.737678967676281</v>
      </c>
    </row>
    <row r="23" spans="3:17" hidden="1">
      <c r="C23" s="11" t="s">
        <v>23</v>
      </c>
      <c r="D23" s="118">
        <f>VLOOKUP(C23,'Table 1'!A25:AI44,6,FALSE)</f>
        <v>48.818639592353705</v>
      </c>
      <c r="E23" s="118">
        <f>VLOOKUP(C23,'Table 1'!A25:AI44,10,FALSE)</f>
        <v>51.181360407646295</v>
      </c>
      <c r="F23" s="118">
        <f>VLOOKUP(C23,'Table 1'!A25:AI44,14,FALSE)</f>
        <v>32.958491342321231</v>
      </c>
      <c r="G23" s="118">
        <f>VLOOKUP(C23,'Table 1'!A25:AI44,18,FALSE)</f>
        <v>12.373089157986964</v>
      </c>
      <c r="H23" s="118">
        <f>VLOOKUP(C23,'Table 1'!A25:AI44,22,FALSE)</f>
        <v>26.410406182265106</v>
      </c>
      <c r="I23" s="118">
        <f>VLOOKUP(C23,'Table 1'!A25:AI44,26,FALSE)</f>
        <v>4.8433524358097477</v>
      </c>
      <c r="J23" s="118">
        <f>VLOOKUP(C23,'Table 1'!A25:AI44,30,FALSE)</f>
        <v>27.500696353211374</v>
      </c>
      <c r="K23" s="118">
        <f>VLOOKUP(C23,'Table 1'!A25:AI44,34,FALSE)</f>
        <v>12.153146653112493</v>
      </c>
      <c r="L23" s="118">
        <f>VLOOKUP(C23,'Table 2'!A25:D44,3,FALSE)</f>
        <v>30.585227929027365</v>
      </c>
      <c r="M23" s="118">
        <f>VLOOKUP(C23,'Table 3'!A26:G45,7,FALSE)</f>
        <v>96.47223152840013</v>
      </c>
      <c r="N23" s="118">
        <f>VLOOKUP(C23,'Table 4'!A26:J45,10,FALSE)</f>
        <v>10.830602140953971</v>
      </c>
      <c r="O23" s="118">
        <f>VLOOKUP(C23,'Table 4'!A26:J45,7,FALSE)</f>
        <v>27.557533672170422</v>
      </c>
      <c r="P23" s="118">
        <f>VLOOKUP(C23,'Table 6'!A24:T44,19,FALSE)</f>
        <v>16.900000000000002</v>
      </c>
      <c r="Q23" s="13">
        <v>15.420813297962138</v>
      </c>
    </row>
    <row r="24" spans="3:17" ht="21">
      <c r="C24" s="167" t="s">
        <v>200</v>
      </c>
      <c r="E24" s="39"/>
      <c r="F24" s="39"/>
      <c r="G24" s="39"/>
      <c r="H24" s="39"/>
      <c r="I24" s="39"/>
      <c r="J24" s="39"/>
      <c r="K24" s="39"/>
      <c r="L24" s="39"/>
      <c r="M24" s="39"/>
      <c r="N24" s="39"/>
      <c r="O24" s="39"/>
      <c r="P24" s="39"/>
      <c r="Q24" s="39"/>
    </row>
    <row r="25" spans="3:17" ht="15.75">
      <c r="C25" s="154" t="s">
        <v>129</v>
      </c>
      <c r="D25" s="155" t="s">
        <v>50</v>
      </c>
      <c r="E25" s="39"/>
      <c r="F25" s="39"/>
      <c r="G25" s="39"/>
      <c r="H25" s="39"/>
      <c r="I25" s="39"/>
      <c r="J25" s="39"/>
      <c r="K25" s="39"/>
      <c r="L25" s="39"/>
      <c r="M25" s="39"/>
      <c r="N25" s="39"/>
      <c r="O25" s="39"/>
      <c r="P25" s="39"/>
      <c r="Q25" s="39"/>
    </row>
    <row r="26" spans="3:17" ht="18">
      <c r="E26" s="39"/>
      <c r="F26" s="39"/>
      <c r="G26" s="39"/>
      <c r="H26" s="39"/>
      <c r="I26" s="39"/>
      <c r="J26" s="124"/>
      <c r="K26" s="39"/>
      <c r="L26" s="39"/>
      <c r="M26" s="39"/>
      <c r="N26" s="39"/>
      <c r="O26" s="39"/>
      <c r="P26" s="39"/>
      <c r="Q26" s="39"/>
    </row>
    <row r="27" spans="3:17" ht="18">
      <c r="E27" s="39"/>
      <c r="F27" s="39"/>
      <c r="G27" s="39"/>
      <c r="H27" s="39"/>
      <c r="I27" s="39"/>
      <c r="J27" s="124"/>
      <c r="K27" s="39"/>
      <c r="L27" s="39"/>
      <c r="M27" s="39"/>
      <c r="N27" s="39"/>
      <c r="O27" s="39"/>
      <c r="P27" s="39"/>
      <c r="Q27" s="39"/>
    </row>
    <row r="28" spans="3:17" ht="18">
      <c r="E28" s="39"/>
      <c r="F28" s="39"/>
      <c r="G28" s="39"/>
      <c r="H28" s="39"/>
      <c r="I28" s="39"/>
      <c r="J28" s="124"/>
      <c r="K28" s="39"/>
      <c r="L28" s="39"/>
      <c r="M28" s="39"/>
      <c r="N28" s="39"/>
      <c r="O28" s="39"/>
      <c r="P28" s="39"/>
      <c r="Q28" s="39"/>
    </row>
    <row r="29" spans="3:17" ht="18">
      <c r="E29" s="39"/>
      <c r="F29" s="39"/>
      <c r="G29" s="39"/>
      <c r="H29" s="39"/>
      <c r="I29" s="39"/>
      <c r="J29" s="124"/>
      <c r="K29" s="39"/>
      <c r="L29" s="39"/>
      <c r="M29" s="39"/>
      <c r="N29" s="39"/>
      <c r="O29" s="39"/>
      <c r="P29" s="39"/>
      <c r="Q29" s="39"/>
    </row>
    <row r="30" spans="3:17" ht="18">
      <c r="E30" s="39"/>
      <c r="F30" s="39"/>
      <c r="G30" s="39"/>
      <c r="H30" s="39"/>
      <c r="I30" s="39"/>
      <c r="J30" s="124"/>
      <c r="K30" s="39"/>
      <c r="L30" s="39"/>
      <c r="M30" s="39"/>
      <c r="N30" s="39"/>
      <c r="O30" s="39"/>
      <c r="P30" s="39"/>
      <c r="Q30" s="39"/>
    </row>
    <row r="31" spans="3:17" ht="18">
      <c r="E31" s="39"/>
      <c r="F31" s="39"/>
      <c r="G31" s="39"/>
      <c r="H31" s="39"/>
      <c r="I31" s="39"/>
      <c r="J31" s="124"/>
      <c r="K31" s="39"/>
      <c r="L31" s="39"/>
      <c r="M31" s="39"/>
      <c r="N31" s="39"/>
      <c r="O31" s="39"/>
      <c r="P31" s="39"/>
      <c r="Q31" s="39"/>
    </row>
    <row r="32" spans="3:17" ht="18">
      <c r="E32" s="39"/>
      <c r="F32" s="39"/>
      <c r="G32" s="39"/>
      <c r="H32" s="39"/>
      <c r="I32" s="39"/>
      <c r="J32" s="124"/>
      <c r="K32" s="39"/>
      <c r="L32" s="39"/>
      <c r="M32" s="39"/>
      <c r="N32" s="39"/>
      <c r="O32" s="39"/>
      <c r="P32" s="39"/>
      <c r="Q32" s="39"/>
    </row>
    <row r="33" spans="5:17" ht="18">
      <c r="E33" s="39"/>
      <c r="F33" s="39"/>
      <c r="G33" s="39"/>
      <c r="H33" s="39"/>
      <c r="I33" s="39"/>
      <c r="J33" s="124"/>
      <c r="K33" s="39"/>
      <c r="L33" s="39"/>
      <c r="M33" s="39"/>
      <c r="N33" s="39"/>
      <c r="O33" s="39"/>
      <c r="P33" s="39"/>
      <c r="Q33" s="39"/>
    </row>
    <row r="34" spans="5:17" ht="18">
      <c r="E34" s="39"/>
      <c r="F34" s="39"/>
      <c r="G34" s="39"/>
      <c r="H34" s="39"/>
      <c r="I34" s="39"/>
      <c r="J34" s="124"/>
      <c r="K34" s="39"/>
      <c r="L34" s="39"/>
      <c r="M34" s="39"/>
      <c r="N34" s="39"/>
      <c r="O34" s="39"/>
      <c r="P34" s="39"/>
      <c r="Q34" s="39"/>
    </row>
    <row r="35" spans="5:17" ht="18">
      <c r="E35" s="39"/>
      <c r="F35" s="39"/>
      <c r="G35" s="39"/>
      <c r="H35" s="39"/>
      <c r="I35" s="39"/>
      <c r="J35" s="124"/>
      <c r="K35" s="39"/>
      <c r="L35" s="39"/>
      <c r="M35" s="39"/>
      <c r="N35" s="39"/>
      <c r="O35" s="39"/>
      <c r="P35" s="39"/>
      <c r="Q35" s="39"/>
    </row>
    <row r="36" spans="5:17" ht="18">
      <c r="E36" s="39"/>
      <c r="F36" s="39"/>
      <c r="G36" s="39"/>
      <c r="H36" s="39"/>
      <c r="I36" s="39"/>
      <c r="J36" s="124"/>
      <c r="K36" s="39"/>
      <c r="L36" s="39"/>
      <c r="M36" s="39"/>
      <c r="N36" s="39"/>
      <c r="O36" s="39"/>
      <c r="P36" s="39"/>
      <c r="Q36" s="39"/>
    </row>
    <row r="37" spans="5:17" ht="18">
      <c r="E37" s="39"/>
      <c r="F37" s="39"/>
      <c r="G37" s="39"/>
      <c r="H37" s="39"/>
      <c r="I37" s="39"/>
      <c r="J37" s="124"/>
      <c r="K37" s="39"/>
      <c r="L37" s="39"/>
      <c r="M37" s="39"/>
      <c r="N37" s="39"/>
      <c r="O37" s="39"/>
      <c r="P37" s="39"/>
      <c r="Q37" s="39"/>
    </row>
    <row r="38" spans="5:17" ht="18">
      <c r="E38" s="39"/>
      <c r="F38" s="39"/>
      <c r="G38" s="39"/>
      <c r="H38" s="39"/>
      <c r="I38" s="39"/>
      <c r="J38" s="124"/>
      <c r="K38" s="39"/>
      <c r="L38" s="39"/>
      <c r="M38" s="39"/>
      <c r="N38" s="39"/>
      <c r="O38" s="39"/>
      <c r="P38" s="39"/>
      <c r="Q38" s="39"/>
    </row>
    <row r="39" spans="5:17" ht="18">
      <c r="E39" s="39"/>
      <c r="F39" s="39"/>
      <c r="G39" s="39"/>
      <c r="H39" s="39"/>
      <c r="I39" s="39"/>
      <c r="J39" s="124"/>
      <c r="K39" s="39"/>
      <c r="L39" s="39"/>
      <c r="M39" s="39"/>
      <c r="N39" s="39"/>
      <c r="O39" s="39"/>
      <c r="P39" s="39"/>
      <c r="Q39" s="39"/>
    </row>
    <row r="40" spans="5:17" ht="18">
      <c r="E40" s="39"/>
      <c r="F40" s="39"/>
      <c r="G40" s="39"/>
      <c r="H40" s="39"/>
      <c r="I40" s="39"/>
      <c r="J40" s="124"/>
      <c r="K40" s="39"/>
      <c r="L40" s="39"/>
      <c r="M40" s="39"/>
      <c r="N40" s="39"/>
      <c r="O40" s="39"/>
      <c r="P40" s="39"/>
      <c r="Q40" s="39"/>
    </row>
    <row r="41" spans="5:17" ht="18">
      <c r="E41" s="39"/>
      <c r="F41" s="39"/>
      <c r="G41" s="39"/>
      <c r="H41" s="39"/>
      <c r="I41" s="39"/>
      <c r="J41" s="124"/>
      <c r="K41" s="39"/>
      <c r="L41" s="39"/>
      <c r="M41" s="39"/>
      <c r="N41" s="39"/>
      <c r="O41" s="39"/>
      <c r="P41" s="39"/>
      <c r="Q41" s="39"/>
    </row>
    <row r="42" spans="5:17" ht="18">
      <c r="E42" s="39"/>
      <c r="F42" s="39"/>
      <c r="G42" s="39"/>
      <c r="H42" s="39"/>
      <c r="I42" s="39"/>
      <c r="J42" s="124"/>
      <c r="K42" s="39"/>
      <c r="L42" s="39"/>
      <c r="M42" s="39"/>
      <c r="N42" s="39"/>
      <c r="O42" s="39"/>
      <c r="P42" s="39"/>
      <c r="Q42" s="39"/>
    </row>
    <row r="43" spans="5:17" ht="18">
      <c r="E43" s="39"/>
      <c r="F43" s="39"/>
      <c r="G43" s="39"/>
      <c r="H43" s="39"/>
      <c r="I43" s="39"/>
      <c r="J43" s="124"/>
      <c r="K43" s="39"/>
      <c r="L43" s="39"/>
      <c r="M43" s="39"/>
      <c r="N43" s="39"/>
      <c r="O43" s="39"/>
      <c r="P43" s="39"/>
      <c r="Q43" s="39"/>
    </row>
    <row r="44" spans="5:17" ht="18">
      <c r="E44" s="39"/>
      <c r="F44" s="39"/>
      <c r="G44" s="39"/>
      <c r="H44" s="39"/>
      <c r="I44" s="39"/>
      <c r="J44" s="124"/>
      <c r="K44" s="39"/>
      <c r="L44" s="39"/>
      <c r="M44" s="39"/>
      <c r="N44" s="39"/>
      <c r="O44" s="39"/>
      <c r="P44" s="39"/>
      <c r="Q44" s="39"/>
    </row>
    <row r="45" spans="5:17" ht="18">
      <c r="E45" s="39"/>
      <c r="F45" s="39"/>
      <c r="G45" s="39"/>
      <c r="H45" s="39"/>
      <c r="I45" s="39"/>
      <c r="J45" s="124"/>
      <c r="K45" s="39"/>
      <c r="L45" s="39"/>
      <c r="M45" s="39"/>
      <c r="N45" s="39"/>
      <c r="O45" s="39"/>
      <c r="P45" s="39"/>
      <c r="Q45" s="39"/>
    </row>
    <row r="46" spans="5:17" ht="18">
      <c r="E46" s="39"/>
      <c r="F46" s="39"/>
      <c r="G46" s="39"/>
      <c r="H46" s="39"/>
      <c r="I46" s="39"/>
      <c r="J46" s="124"/>
      <c r="K46" s="39"/>
      <c r="L46" s="39"/>
      <c r="M46" s="39"/>
      <c r="N46" s="39"/>
      <c r="O46" s="39"/>
      <c r="P46" s="39"/>
      <c r="Q46" s="39"/>
    </row>
    <row r="47" spans="5:17" ht="18">
      <c r="E47" s="39"/>
      <c r="F47" s="39"/>
      <c r="G47" s="39"/>
      <c r="H47" s="39"/>
      <c r="I47" s="39"/>
      <c r="J47" s="124"/>
      <c r="K47" s="39"/>
      <c r="L47" s="39"/>
      <c r="M47" s="39"/>
      <c r="N47" s="39"/>
      <c r="O47" s="39"/>
      <c r="P47" s="39"/>
      <c r="Q47" s="39"/>
    </row>
    <row r="48" spans="5:17" ht="18">
      <c r="E48" s="39"/>
      <c r="F48" s="39"/>
      <c r="G48" s="39"/>
      <c r="H48" s="39"/>
      <c r="I48" s="39"/>
      <c r="J48" s="124"/>
      <c r="K48" s="39"/>
      <c r="L48" s="39"/>
      <c r="M48" s="39"/>
      <c r="N48" s="39"/>
      <c r="O48" s="39"/>
      <c r="P48" s="39"/>
      <c r="Q48" s="39"/>
    </row>
    <row r="49" spans="1:17" ht="18">
      <c r="E49" s="39"/>
      <c r="F49" s="39"/>
      <c r="G49" s="39"/>
      <c r="H49" s="39"/>
      <c r="I49" s="39"/>
      <c r="J49" s="124"/>
      <c r="K49" s="39"/>
      <c r="L49" s="39"/>
      <c r="M49" s="39"/>
      <c r="N49" s="39"/>
      <c r="O49" s="39"/>
      <c r="P49" s="39"/>
      <c r="Q49" s="39"/>
    </row>
    <row r="50" spans="1:17" ht="18">
      <c r="E50" s="39"/>
      <c r="F50" s="39"/>
      <c r="G50" s="39"/>
      <c r="H50" s="39"/>
      <c r="I50" s="39"/>
      <c r="J50" s="124"/>
      <c r="K50" s="39"/>
      <c r="L50" s="39"/>
      <c r="M50" s="39"/>
      <c r="N50" s="39"/>
      <c r="O50" s="39"/>
      <c r="P50" s="39"/>
      <c r="Q50" s="39"/>
    </row>
    <row r="51" spans="1:17" ht="18">
      <c r="E51" s="39"/>
      <c r="F51" s="39"/>
      <c r="G51" s="39"/>
      <c r="H51" s="39"/>
      <c r="I51" s="39"/>
      <c r="J51" s="124"/>
      <c r="K51" s="39"/>
      <c r="L51" s="39"/>
      <c r="M51" s="39"/>
      <c r="N51" s="39"/>
      <c r="O51" s="39"/>
      <c r="P51" s="39"/>
      <c r="Q51" s="39"/>
    </row>
    <row r="52" spans="1:17" ht="18">
      <c r="E52" s="39"/>
      <c r="F52" s="39"/>
      <c r="G52" s="39"/>
      <c r="H52" s="39"/>
      <c r="I52" s="39"/>
      <c r="J52" s="124"/>
      <c r="K52" s="39"/>
      <c r="L52" s="39"/>
      <c r="M52" s="39"/>
      <c r="N52" s="39"/>
      <c r="O52" s="39"/>
      <c r="P52" s="39"/>
      <c r="Q52" s="39"/>
    </row>
    <row r="53" spans="1:17" ht="18">
      <c r="E53" s="39"/>
      <c r="F53" s="39"/>
      <c r="G53" s="39"/>
      <c r="H53" s="39"/>
      <c r="I53" s="39"/>
      <c r="J53" s="124"/>
      <c r="K53" s="39"/>
      <c r="L53" s="39"/>
      <c r="M53" s="39"/>
      <c r="N53" s="39"/>
      <c r="O53" s="39"/>
      <c r="P53" s="39"/>
      <c r="Q53" s="39"/>
    </row>
    <row r="54" spans="1:17" ht="18">
      <c r="E54" s="39"/>
      <c r="F54" s="39"/>
      <c r="G54" s="39"/>
      <c r="H54" s="39"/>
      <c r="I54" s="39"/>
      <c r="J54" s="124"/>
      <c r="K54" s="39"/>
      <c r="L54" s="39"/>
      <c r="M54" s="39"/>
      <c r="N54" s="39"/>
      <c r="O54" s="39"/>
      <c r="P54" s="39"/>
      <c r="Q54" s="39"/>
    </row>
    <row r="55" spans="1:17" ht="18">
      <c r="E55" s="39"/>
      <c r="F55" s="39"/>
      <c r="G55" s="39"/>
      <c r="H55" s="39"/>
      <c r="I55" s="39"/>
      <c r="J55" s="124"/>
      <c r="K55" s="39"/>
      <c r="L55" s="39"/>
      <c r="M55" s="39"/>
      <c r="N55" s="39"/>
      <c r="O55" s="39"/>
      <c r="P55" s="39"/>
      <c r="Q55" s="39"/>
    </row>
    <row r="56" spans="1:17" ht="18">
      <c r="E56" s="39"/>
      <c r="F56" s="39"/>
      <c r="G56" s="39"/>
      <c r="H56" s="39"/>
      <c r="I56" s="39"/>
      <c r="J56" s="124"/>
      <c r="K56" s="39"/>
      <c r="L56" s="39"/>
      <c r="M56" s="39"/>
      <c r="N56" s="39"/>
      <c r="O56" s="39"/>
      <c r="P56" s="39"/>
      <c r="Q56" s="39"/>
    </row>
    <row r="57" spans="1:17" ht="18">
      <c r="E57" s="39"/>
      <c r="F57" s="39"/>
      <c r="G57" s="39"/>
      <c r="H57" s="39"/>
      <c r="I57" s="39"/>
      <c r="J57" s="124"/>
      <c r="K57" s="39"/>
      <c r="L57" s="39"/>
      <c r="M57" s="39"/>
      <c r="N57" s="39"/>
      <c r="O57" s="39"/>
      <c r="P57" s="39"/>
      <c r="Q57" s="39"/>
    </row>
    <row r="58" spans="1:17" ht="18">
      <c r="E58" s="39"/>
      <c r="F58" s="39"/>
      <c r="G58" s="39"/>
      <c r="H58" s="39"/>
      <c r="I58" s="39"/>
      <c r="J58" s="124"/>
      <c r="K58" s="39"/>
      <c r="L58" s="39"/>
      <c r="M58" s="39"/>
      <c r="N58" s="39"/>
      <c r="O58" s="39"/>
      <c r="P58" s="39"/>
      <c r="Q58" s="39"/>
    </row>
    <row r="59" spans="1:17" ht="18">
      <c r="C59" s="58" t="str">
        <f>CONCATENATE("Proportion of all in employment in sector who are ",D25, " (%)")</f>
        <v>Proportion of all in employment in sector who are Women (%)</v>
      </c>
      <c r="E59" s="39"/>
      <c r="F59" s="39"/>
      <c r="G59" s="39"/>
      <c r="H59" s="39"/>
      <c r="I59" s="39"/>
      <c r="J59" s="124"/>
      <c r="K59" s="39"/>
      <c r="L59" s="39"/>
      <c r="M59" s="39"/>
      <c r="N59" s="39"/>
      <c r="O59" s="39"/>
      <c r="P59" s="39"/>
      <c r="Q59" s="39"/>
    </row>
    <row r="60" spans="1:17" ht="18">
      <c r="E60" s="39"/>
      <c r="F60" s="39"/>
      <c r="G60" s="39"/>
      <c r="H60" s="39"/>
      <c r="I60" s="39"/>
      <c r="J60" s="124"/>
      <c r="K60" s="39"/>
      <c r="L60" s="39"/>
      <c r="M60" s="39"/>
      <c r="N60" s="39"/>
      <c r="O60" s="39"/>
      <c r="P60" s="39"/>
      <c r="Q60" s="39"/>
    </row>
    <row r="61" spans="1:17" ht="13.5" customHeight="1">
      <c r="A61">
        <v>2</v>
      </c>
      <c r="B61">
        <f t="shared" ref="B61:B79" si="0">RANK(D61,$D$61:$D$79)</f>
        <v>14</v>
      </c>
      <c r="C61" s="18" t="s">
        <v>4</v>
      </c>
      <c r="D61" s="61">
        <f>HLOOKUP($D$25,$C$3:$Q$23,A61,FALSE)</f>
        <v>22.972762645914397</v>
      </c>
      <c r="E61" s="149" t="s">
        <v>137</v>
      </c>
      <c r="F61" s="150"/>
      <c r="G61" s="150"/>
      <c r="H61" s="150">
        <v>1</v>
      </c>
      <c r="I61" s="151" t="str">
        <f>VLOOKUP(H61,$B$61:$E$79,4,FALSE)</f>
        <v>Q: Health &amp; social</v>
      </c>
      <c r="J61" s="152">
        <f>VLOOKUP(H61,$B$61:$E$79,3,FALSE)</f>
        <v>80.000250526104821</v>
      </c>
      <c r="K61" s="152">
        <f t="shared" ref="K61:K80" si="1">$J$80</f>
        <v>48.818639592353705</v>
      </c>
      <c r="L61" s="121"/>
      <c r="M61" s="39"/>
      <c r="N61" s="39"/>
      <c r="O61" s="39"/>
      <c r="P61" s="39"/>
      <c r="Q61" s="39"/>
    </row>
    <row r="62" spans="1:17" ht="14.25" customHeight="1">
      <c r="A62">
        <v>3</v>
      </c>
      <c r="B62">
        <f t="shared" si="0"/>
        <v>15</v>
      </c>
      <c r="C62" s="18" t="s">
        <v>5</v>
      </c>
      <c r="D62" s="61">
        <f t="shared" ref="D62:D80" si="2">HLOOKUP($D$25,$C$3:$Q$23,A62,FALSE)</f>
        <v>21.54851816052032</v>
      </c>
      <c r="E62" s="149" t="s">
        <v>131</v>
      </c>
      <c r="F62" s="150"/>
      <c r="G62" s="150"/>
      <c r="H62" s="150">
        <v>2</v>
      </c>
      <c r="I62" s="151" t="str">
        <f t="shared" ref="I62:I79" si="3">VLOOKUP(H62,$B$61:$E$79,4,FALSE)</f>
        <v>P: Educ</v>
      </c>
      <c r="J62" s="152">
        <f t="shared" ref="J62:J79" si="4">VLOOKUP(H62,$B$61:$E$79,3,FALSE)</f>
        <v>70.648005666691091</v>
      </c>
      <c r="K62" s="152">
        <f t="shared" si="1"/>
        <v>48.818639592353705</v>
      </c>
      <c r="L62" s="153"/>
      <c r="M62" s="39"/>
      <c r="N62" s="39"/>
      <c r="O62" s="39"/>
      <c r="P62" s="39"/>
      <c r="Q62" s="39"/>
    </row>
    <row r="63" spans="1:17" ht="14.25" customHeight="1">
      <c r="A63">
        <v>4</v>
      </c>
      <c r="B63">
        <f t="shared" si="0"/>
        <v>13</v>
      </c>
      <c r="C63" s="18" t="s">
        <v>6</v>
      </c>
      <c r="D63" s="61">
        <f t="shared" si="2"/>
        <v>23.448203683970164</v>
      </c>
      <c r="E63" s="149" t="s">
        <v>134</v>
      </c>
      <c r="F63" s="150"/>
      <c r="G63" s="150"/>
      <c r="H63" s="150">
        <v>3</v>
      </c>
      <c r="I63" s="151" t="str">
        <f t="shared" si="3"/>
        <v>S: Other service</v>
      </c>
      <c r="J63" s="152">
        <f t="shared" si="4"/>
        <v>63.781638053877998</v>
      </c>
      <c r="K63" s="152">
        <f t="shared" si="1"/>
        <v>48.818639592353705</v>
      </c>
      <c r="L63" s="153"/>
      <c r="M63" s="39"/>
      <c r="N63" s="39"/>
      <c r="O63" s="39"/>
      <c r="P63" s="39"/>
      <c r="Q63" s="39"/>
    </row>
    <row r="64" spans="1:17" ht="14.25" customHeight="1">
      <c r="A64">
        <v>5</v>
      </c>
      <c r="B64">
        <f t="shared" si="0"/>
        <v>16</v>
      </c>
      <c r="C64" s="18" t="s">
        <v>7</v>
      </c>
      <c r="D64" s="61">
        <f t="shared" si="2"/>
        <v>19.877263231197773</v>
      </c>
      <c r="E64" s="149" t="s">
        <v>130</v>
      </c>
      <c r="F64" s="150"/>
      <c r="G64" s="150"/>
      <c r="H64" s="150">
        <v>4</v>
      </c>
      <c r="I64" s="151" t="str">
        <f t="shared" si="3"/>
        <v>I: Acc &amp; food</v>
      </c>
      <c r="J64" s="152">
        <f t="shared" si="4"/>
        <v>54.814190221309779</v>
      </c>
      <c r="K64" s="152">
        <f t="shared" si="1"/>
        <v>48.818639592353705</v>
      </c>
      <c r="L64" s="153"/>
      <c r="M64" s="39"/>
      <c r="N64" s="39"/>
      <c r="O64" s="39"/>
      <c r="P64" s="39"/>
      <c r="Q64" s="39"/>
    </row>
    <row r="65" spans="1:17" ht="14.25" customHeight="1">
      <c r="A65">
        <v>6</v>
      </c>
      <c r="B65">
        <f t="shared" si="0"/>
        <v>18</v>
      </c>
      <c r="C65" s="18" t="s">
        <v>8</v>
      </c>
      <c r="D65" s="61">
        <f t="shared" si="2"/>
        <v>17.532496538169472</v>
      </c>
      <c r="E65" s="149" t="s">
        <v>140</v>
      </c>
      <c r="F65" s="150"/>
      <c r="G65" s="150"/>
      <c r="H65" s="150">
        <v>5</v>
      </c>
      <c r="I65" s="151" t="str">
        <f t="shared" si="3"/>
        <v>L: Real estate</v>
      </c>
      <c r="J65" s="152">
        <f t="shared" si="4"/>
        <v>54.611661673196586</v>
      </c>
      <c r="K65" s="152">
        <f t="shared" si="1"/>
        <v>48.818639592353705</v>
      </c>
      <c r="L65" s="153"/>
      <c r="M65" s="39"/>
      <c r="N65" s="39"/>
      <c r="O65" s="39"/>
      <c r="P65" s="39"/>
      <c r="Q65" s="39"/>
    </row>
    <row r="66" spans="1:17" ht="14.25" customHeight="1">
      <c r="A66">
        <v>7</v>
      </c>
      <c r="B66">
        <f t="shared" si="0"/>
        <v>19</v>
      </c>
      <c r="C66" s="18" t="s">
        <v>9</v>
      </c>
      <c r="D66" s="61">
        <f t="shared" si="2"/>
        <v>12.555197143841406</v>
      </c>
      <c r="E66" s="149" t="s">
        <v>133</v>
      </c>
      <c r="F66" s="150"/>
      <c r="G66" s="150"/>
      <c r="H66" s="150">
        <v>6</v>
      </c>
      <c r="I66" s="151" t="str">
        <f t="shared" si="3"/>
        <v>O: Public ad</v>
      </c>
      <c r="J66" s="152">
        <f t="shared" si="4"/>
        <v>54.044478550535423</v>
      </c>
      <c r="K66" s="152">
        <f t="shared" si="1"/>
        <v>48.818639592353705</v>
      </c>
      <c r="L66" s="121"/>
    </row>
    <row r="67" spans="1:17" ht="14.25" customHeight="1">
      <c r="A67">
        <v>8</v>
      </c>
      <c r="B67">
        <f t="shared" si="0"/>
        <v>8</v>
      </c>
      <c r="C67" s="18" t="s">
        <v>10</v>
      </c>
      <c r="D67" s="61">
        <f t="shared" si="2"/>
        <v>50.597343892457445</v>
      </c>
      <c r="E67" s="149" t="s">
        <v>135</v>
      </c>
      <c r="F67" s="150"/>
      <c r="G67" s="150"/>
      <c r="H67" s="150">
        <v>7</v>
      </c>
      <c r="I67" s="151" t="str">
        <f t="shared" si="3"/>
        <v>N: Admin &amp; support</v>
      </c>
      <c r="J67" s="152">
        <f t="shared" si="4"/>
        <v>53.554410874277139</v>
      </c>
      <c r="K67" s="152">
        <f t="shared" si="1"/>
        <v>48.818639592353705</v>
      </c>
      <c r="L67" s="121"/>
    </row>
    <row r="68" spans="1:17" ht="14.25" customHeight="1">
      <c r="A68">
        <v>9</v>
      </c>
      <c r="B68">
        <f t="shared" si="0"/>
        <v>17</v>
      </c>
      <c r="C68" s="18" t="s">
        <v>11</v>
      </c>
      <c r="D68" s="61">
        <f t="shared" si="2"/>
        <v>18.647561588738061</v>
      </c>
      <c r="E68" s="149" t="s">
        <v>132</v>
      </c>
      <c r="F68" s="150"/>
      <c r="G68" s="150"/>
      <c r="H68" s="150">
        <v>8</v>
      </c>
      <c r="I68" s="151" t="str">
        <f t="shared" si="3"/>
        <v>G: Wholesale</v>
      </c>
      <c r="J68" s="152">
        <f t="shared" si="4"/>
        <v>50.597343892457445</v>
      </c>
      <c r="K68" s="152">
        <f t="shared" si="1"/>
        <v>48.818639592353705</v>
      </c>
      <c r="L68" s="121"/>
    </row>
    <row r="69" spans="1:17" ht="14.25" customHeight="1">
      <c r="A69">
        <v>10</v>
      </c>
      <c r="B69">
        <f t="shared" si="0"/>
        <v>4</v>
      </c>
      <c r="C69" s="18" t="s">
        <v>12</v>
      </c>
      <c r="D69" s="61">
        <f t="shared" si="2"/>
        <v>54.814190221309779</v>
      </c>
      <c r="E69" s="149" t="s">
        <v>142</v>
      </c>
      <c r="F69" s="150"/>
      <c r="G69" s="150"/>
      <c r="H69" s="150">
        <v>9</v>
      </c>
      <c r="I69" s="151" t="str">
        <f t="shared" si="3"/>
        <v>K: Fin &amp; insur</v>
      </c>
      <c r="J69" s="152">
        <f t="shared" si="4"/>
        <v>46.939409833517878</v>
      </c>
      <c r="K69" s="152">
        <f t="shared" si="1"/>
        <v>48.818639592353705</v>
      </c>
      <c r="L69" s="121"/>
    </row>
    <row r="70" spans="1:17" ht="14.25" customHeight="1">
      <c r="A70">
        <v>11</v>
      </c>
      <c r="B70">
        <f t="shared" si="0"/>
        <v>12</v>
      </c>
      <c r="C70" s="18" t="s">
        <v>13</v>
      </c>
      <c r="D70" s="61">
        <f t="shared" si="2"/>
        <v>30.13685938161796</v>
      </c>
      <c r="E70" s="149" t="s">
        <v>139</v>
      </c>
      <c r="F70" s="150"/>
      <c r="G70" s="150"/>
      <c r="H70" s="150">
        <v>10</v>
      </c>
      <c r="I70" s="151" t="str">
        <f t="shared" si="3"/>
        <v>M: Prof, sci, etc.</v>
      </c>
      <c r="J70" s="152">
        <f t="shared" si="4"/>
        <v>45.1153975636214</v>
      </c>
      <c r="K70" s="152">
        <f t="shared" si="1"/>
        <v>48.818639592353705</v>
      </c>
      <c r="L70" s="121"/>
    </row>
    <row r="71" spans="1:17" ht="14.25" customHeight="1">
      <c r="A71">
        <v>12</v>
      </c>
      <c r="B71">
        <f t="shared" si="0"/>
        <v>9</v>
      </c>
      <c r="C71" s="18" t="s">
        <v>14</v>
      </c>
      <c r="D71" s="61">
        <f t="shared" si="2"/>
        <v>46.939409833517878</v>
      </c>
      <c r="E71" s="149" t="s">
        <v>143</v>
      </c>
      <c r="F71" s="150"/>
      <c r="G71" s="150"/>
      <c r="H71" s="150">
        <v>11</v>
      </c>
      <c r="I71" s="151" t="str">
        <f t="shared" si="3"/>
        <v>R: Arts, etc</v>
      </c>
      <c r="J71" s="152">
        <f t="shared" si="4"/>
        <v>44.381857572157386</v>
      </c>
      <c r="K71" s="152">
        <f t="shared" si="1"/>
        <v>48.818639592353705</v>
      </c>
      <c r="L71" s="121"/>
    </row>
    <row r="72" spans="1:17" ht="14.25" customHeight="1">
      <c r="A72">
        <v>13</v>
      </c>
      <c r="B72">
        <f t="shared" si="0"/>
        <v>5</v>
      </c>
      <c r="C72" s="18" t="s">
        <v>15</v>
      </c>
      <c r="D72" s="61">
        <f t="shared" si="2"/>
        <v>54.611661673196586</v>
      </c>
      <c r="E72" s="149" t="s">
        <v>138</v>
      </c>
      <c r="F72" s="150"/>
      <c r="G72" s="150"/>
      <c r="H72" s="150">
        <v>12</v>
      </c>
      <c r="I72" s="151" t="str">
        <f t="shared" si="3"/>
        <v>J: Info &amp; comms</v>
      </c>
      <c r="J72" s="152">
        <f t="shared" si="4"/>
        <v>30.13685938161796</v>
      </c>
      <c r="K72" s="152">
        <f t="shared" si="1"/>
        <v>48.818639592353705</v>
      </c>
      <c r="L72" s="121"/>
    </row>
    <row r="73" spans="1:17" ht="14.25" customHeight="1">
      <c r="A73">
        <v>14</v>
      </c>
      <c r="B73">
        <f t="shared" si="0"/>
        <v>10</v>
      </c>
      <c r="C73" s="18" t="s">
        <v>16</v>
      </c>
      <c r="D73" s="61">
        <f t="shared" si="2"/>
        <v>45.1153975636214</v>
      </c>
      <c r="E73" s="149" t="s">
        <v>144</v>
      </c>
      <c r="F73" s="150"/>
      <c r="G73" s="150"/>
      <c r="H73" s="150">
        <v>13</v>
      </c>
      <c r="I73" s="151" t="str">
        <f t="shared" si="3"/>
        <v>C: Manuf</v>
      </c>
      <c r="J73" s="152">
        <f t="shared" si="4"/>
        <v>23.448203683970164</v>
      </c>
      <c r="K73" s="152">
        <f t="shared" si="1"/>
        <v>48.818639592353705</v>
      </c>
      <c r="L73" s="121"/>
    </row>
    <row r="74" spans="1:17" ht="14.25" customHeight="1">
      <c r="A74">
        <v>15</v>
      </c>
      <c r="B74">
        <f t="shared" si="0"/>
        <v>7</v>
      </c>
      <c r="C74" s="18" t="s">
        <v>17</v>
      </c>
      <c r="D74" s="61">
        <f t="shared" si="2"/>
        <v>53.554410874277139</v>
      </c>
      <c r="E74" s="149" t="s">
        <v>141</v>
      </c>
      <c r="F74" s="150"/>
      <c r="G74" s="150"/>
      <c r="H74" s="150">
        <v>14</v>
      </c>
      <c r="I74" s="151" t="str">
        <f t="shared" si="3"/>
        <v>A: Agric</v>
      </c>
      <c r="J74" s="152">
        <f t="shared" si="4"/>
        <v>22.972762645914397</v>
      </c>
      <c r="K74" s="152">
        <f t="shared" si="1"/>
        <v>48.818639592353705</v>
      </c>
      <c r="L74" s="121"/>
    </row>
    <row r="75" spans="1:17" ht="14.25" customHeight="1">
      <c r="A75">
        <v>16</v>
      </c>
      <c r="B75">
        <f t="shared" si="0"/>
        <v>6</v>
      </c>
      <c r="C75" s="18" t="s">
        <v>18</v>
      </c>
      <c r="D75" s="61">
        <f t="shared" si="2"/>
        <v>54.044478550535423</v>
      </c>
      <c r="E75" s="149" t="s">
        <v>145</v>
      </c>
      <c r="F75" s="150"/>
      <c r="G75" s="150"/>
      <c r="H75" s="150">
        <v>15</v>
      </c>
      <c r="I75" s="151" t="str">
        <f t="shared" si="3"/>
        <v>B: Mining</v>
      </c>
      <c r="J75" s="152">
        <f t="shared" si="4"/>
        <v>21.54851816052032</v>
      </c>
      <c r="K75" s="152">
        <f t="shared" si="1"/>
        <v>48.818639592353705</v>
      </c>
      <c r="L75" s="121"/>
    </row>
    <row r="76" spans="1:17" ht="14.25" customHeight="1">
      <c r="A76">
        <v>17</v>
      </c>
      <c r="B76">
        <f t="shared" si="0"/>
        <v>2</v>
      </c>
      <c r="C76" s="18" t="s">
        <v>19</v>
      </c>
      <c r="D76" s="61">
        <f t="shared" si="2"/>
        <v>70.648005666691091</v>
      </c>
      <c r="E76" s="149" t="s">
        <v>148</v>
      </c>
      <c r="F76" s="150"/>
      <c r="G76" s="150"/>
      <c r="H76" s="150">
        <v>16</v>
      </c>
      <c r="I76" s="151" t="str">
        <f t="shared" si="3"/>
        <v>D: Elect</v>
      </c>
      <c r="J76" s="152">
        <f t="shared" si="4"/>
        <v>19.877263231197773</v>
      </c>
      <c r="K76" s="152">
        <f t="shared" si="1"/>
        <v>48.818639592353705</v>
      </c>
      <c r="L76" s="121"/>
    </row>
    <row r="77" spans="1:17" ht="14.25" customHeight="1">
      <c r="A77">
        <v>18</v>
      </c>
      <c r="B77">
        <f t="shared" si="0"/>
        <v>1</v>
      </c>
      <c r="C77" s="18" t="s">
        <v>20</v>
      </c>
      <c r="D77" s="61">
        <f t="shared" si="2"/>
        <v>80.000250526104821</v>
      </c>
      <c r="E77" s="149" t="s">
        <v>146</v>
      </c>
      <c r="F77" s="150"/>
      <c r="G77" s="150"/>
      <c r="H77" s="150">
        <v>17</v>
      </c>
      <c r="I77" s="151" t="str">
        <f t="shared" si="3"/>
        <v>H: Transport</v>
      </c>
      <c r="J77" s="152">
        <f t="shared" si="4"/>
        <v>18.647561588738061</v>
      </c>
      <c r="K77" s="152">
        <f t="shared" si="1"/>
        <v>48.818639592353705</v>
      </c>
      <c r="L77" s="121"/>
    </row>
    <row r="78" spans="1:17" ht="14.25" customHeight="1">
      <c r="A78">
        <v>19</v>
      </c>
      <c r="B78">
        <f t="shared" si="0"/>
        <v>11</v>
      </c>
      <c r="C78" s="18" t="s">
        <v>21</v>
      </c>
      <c r="D78" s="61">
        <f t="shared" si="2"/>
        <v>44.381857572157386</v>
      </c>
      <c r="E78" s="149" t="s">
        <v>136</v>
      </c>
      <c r="F78" s="150"/>
      <c r="G78" s="150"/>
      <c r="H78" s="150">
        <v>18</v>
      </c>
      <c r="I78" s="151" t="str">
        <f t="shared" si="3"/>
        <v>E: Water</v>
      </c>
      <c r="J78" s="152">
        <f t="shared" si="4"/>
        <v>17.532496538169472</v>
      </c>
      <c r="K78" s="152">
        <f t="shared" si="1"/>
        <v>48.818639592353705</v>
      </c>
      <c r="L78" s="121"/>
    </row>
    <row r="79" spans="1:17" ht="14.25" customHeight="1">
      <c r="A79">
        <v>20</v>
      </c>
      <c r="B79">
        <f t="shared" si="0"/>
        <v>3</v>
      </c>
      <c r="C79" s="18" t="s">
        <v>22</v>
      </c>
      <c r="D79" s="61">
        <f t="shared" si="2"/>
        <v>63.781638053877998</v>
      </c>
      <c r="E79" s="149" t="s">
        <v>147</v>
      </c>
      <c r="F79" s="150"/>
      <c r="G79" s="150"/>
      <c r="H79" s="150">
        <v>19</v>
      </c>
      <c r="I79" s="151" t="str">
        <f t="shared" si="3"/>
        <v>F: Const</v>
      </c>
      <c r="J79" s="152">
        <f t="shared" si="4"/>
        <v>12.555197143841406</v>
      </c>
      <c r="K79" s="152">
        <f t="shared" si="1"/>
        <v>48.818639592353705</v>
      </c>
      <c r="L79" s="121"/>
    </row>
    <row r="80" spans="1:17">
      <c r="A80">
        <v>21</v>
      </c>
      <c r="C80" s="11" t="s">
        <v>23</v>
      </c>
      <c r="D80" s="118">
        <f t="shared" si="2"/>
        <v>48.818639592353705</v>
      </c>
      <c r="E80" s="150"/>
      <c r="F80" s="150"/>
      <c r="G80" s="150"/>
      <c r="H80" s="150"/>
      <c r="I80" s="152" t="str">
        <f>C80</f>
        <v>Scotland</v>
      </c>
      <c r="J80" s="152">
        <f>D80</f>
        <v>48.818639592353705</v>
      </c>
      <c r="K80" s="152">
        <f t="shared" si="1"/>
        <v>48.818639592353705</v>
      </c>
      <c r="L80" s="121"/>
    </row>
    <row r="81" spans="5:12">
      <c r="E81" s="121"/>
      <c r="F81" s="121"/>
      <c r="G81" s="121"/>
      <c r="H81" s="121"/>
      <c r="I81" s="121"/>
      <c r="J81" s="121"/>
      <c r="K81" s="121"/>
      <c r="L81" s="121"/>
    </row>
  </sheetData>
  <sortState ref="G27:H45">
    <sortCondition descending="1" ref="H27:H45"/>
  </sortState>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OFFSET(Dropdown!$E$1,0,0,COUNTA(Dropdown!$E:$E),1)</xm:f>
          </x14:formula1>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37"/>
  <sheetViews>
    <sheetView showGridLines="0" zoomScale="80" zoomScaleNormal="80" workbookViewId="0">
      <pane xSplit="1" ySplit="3" topLeftCell="B4" activePane="bottomRight" state="frozen"/>
      <selection activeCell="AG15" sqref="AG15"/>
      <selection pane="topRight" activeCell="AG15" sqref="AG15"/>
      <selection pane="bottomLeft" activeCell="AG15" sqref="AG15"/>
      <selection pane="bottomRight" activeCell="B4" sqref="B4"/>
    </sheetView>
  </sheetViews>
  <sheetFormatPr defaultRowHeight="15"/>
  <cols>
    <col min="1" max="1" customWidth="true" width="89.140625" collapsed="false"/>
    <col min="2" max="2" customWidth="true" width="21.7109375" collapsed="false"/>
    <col min="3" max="3" customWidth="true" width="17.7109375" collapsed="false"/>
    <col min="4" max="4" customWidth="true" width="5.7109375" collapsed="false"/>
    <col min="5" max="7" customWidth="true" width="21.85546875" collapsed="false"/>
    <col min="8" max="8" customWidth="true" width="5.7109375" collapsed="false"/>
    <col min="9" max="11" customWidth="true" width="17.7109375" collapsed="false"/>
    <col min="12" max="12" customWidth="true" width="5.7109375" collapsed="false"/>
    <col min="13" max="13" customWidth="true" width="21.7109375" collapsed="false"/>
    <col min="14" max="15" customWidth="true" width="17.7109375" collapsed="false"/>
    <col min="16" max="16" customWidth="true" width="5.7109375" collapsed="false"/>
    <col min="17" max="17" customWidth="true" width="21.7109375" collapsed="false"/>
    <col min="18" max="19" customWidth="true" width="17.7109375" collapsed="false"/>
    <col min="20" max="20" customWidth="true" width="5.7109375" collapsed="false"/>
    <col min="21" max="21" customWidth="true" width="21.7109375" collapsed="false"/>
    <col min="22" max="23" customWidth="true" width="17.7109375" collapsed="false"/>
    <col min="24" max="24" customWidth="true" width="5.7109375" collapsed="false"/>
    <col min="25" max="25" customWidth="true" width="21.7109375" collapsed="false"/>
    <col min="26" max="27" customWidth="true" width="17.7109375" collapsed="false"/>
    <col min="28" max="28" customWidth="true" width="5.7109375" collapsed="false"/>
    <col min="29" max="29" customWidth="true" width="21.7109375" collapsed="false"/>
    <col min="30" max="31" customWidth="true" width="17.7109375" collapsed="false"/>
    <col min="32" max="32" customWidth="true" width="5.7109375" collapsed="false"/>
    <col min="33" max="33" customWidth="true" width="21.7109375" collapsed="false"/>
    <col min="34" max="35" customWidth="true" width="17.7109375" collapsed="false"/>
  </cols>
  <sheetData>
    <row r="1" spans="1:35">
      <c r="A1" s="1" t="s">
        <v>192</v>
      </c>
      <c r="B1" s="2"/>
      <c r="C1" s="2"/>
      <c r="D1" s="2"/>
      <c r="E1" s="2"/>
      <c r="F1" s="2"/>
      <c r="G1" s="2"/>
      <c r="H1" s="2"/>
      <c r="I1" s="2"/>
      <c r="J1" s="2"/>
      <c r="K1" s="2"/>
      <c r="M1" s="2"/>
      <c r="N1" s="2"/>
      <c r="O1" s="2"/>
      <c r="Q1" s="2"/>
      <c r="R1" s="2"/>
      <c r="S1" s="2"/>
      <c r="U1" s="2"/>
      <c r="V1" s="2"/>
      <c r="W1" s="2"/>
      <c r="Y1" s="2"/>
      <c r="Z1" s="2"/>
      <c r="AA1" s="2"/>
      <c r="AC1" s="2"/>
      <c r="AD1" s="2"/>
      <c r="AE1" s="2"/>
      <c r="AG1" s="2"/>
      <c r="AH1" s="2"/>
      <c r="AI1" s="2"/>
    </row>
    <row r="2" spans="1:35" ht="30" customHeight="1">
      <c r="A2" s="3"/>
      <c r="B2" s="180" t="s">
        <v>36</v>
      </c>
      <c r="C2" s="180"/>
      <c r="D2" s="64"/>
      <c r="E2" s="180" t="s">
        <v>50</v>
      </c>
      <c r="F2" s="180"/>
      <c r="G2" s="180"/>
      <c r="H2" s="64"/>
      <c r="I2" s="180" t="s">
        <v>49</v>
      </c>
      <c r="J2" s="180"/>
      <c r="K2" s="180"/>
      <c r="M2" s="180" t="s">
        <v>37</v>
      </c>
      <c r="N2" s="180"/>
      <c r="O2" s="180"/>
      <c r="Q2" s="180" t="s">
        <v>38</v>
      </c>
      <c r="R2" s="180"/>
      <c r="S2" s="180"/>
      <c r="U2" s="180" t="s">
        <v>39</v>
      </c>
      <c r="V2" s="180"/>
      <c r="W2" s="180"/>
      <c r="Y2" s="180" t="s">
        <v>40</v>
      </c>
      <c r="Z2" s="180"/>
      <c r="AA2" s="180"/>
      <c r="AC2" s="180" t="s">
        <v>41</v>
      </c>
      <c r="AD2" s="180"/>
      <c r="AE2" s="180"/>
      <c r="AG2" s="178" t="s">
        <v>42</v>
      </c>
      <c r="AH2" s="178"/>
      <c r="AI2" s="178"/>
    </row>
    <row r="3" spans="1:35" ht="75" customHeight="1">
      <c r="A3" s="4"/>
      <c r="B3" s="5" t="s">
        <v>1</v>
      </c>
      <c r="C3" s="6" t="s">
        <v>43</v>
      </c>
      <c r="D3" s="65"/>
      <c r="E3" s="5" t="s">
        <v>1</v>
      </c>
      <c r="F3" s="6" t="s">
        <v>2</v>
      </c>
      <c r="G3" s="6" t="s">
        <v>3</v>
      </c>
      <c r="H3" s="65"/>
      <c r="I3" s="5" t="s">
        <v>1</v>
      </c>
      <c r="J3" s="6" t="s">
        <v>2</v>
      </c>
      <c r="K3" s="6" t="s">
        <v>3</v>
      </c>
      <c r="M3" s="5" t="s">
        <v>1</v>
      </c>
      <c r="N3" s="6" t="s">
        <v>2</v>
      </c>
      <c r="O3" s="6" t="s">
        <v>3</v>
      </c>
      <c r="Q3" s="5" t="s">
        <v>1</v>
      </c>
      <c r="R3" s="6" t="s">
        <v>2</v>
      </c>
      <c r="S3" s="6" t="s">
        <v>3</v>
      </c>
      <c r="U3" s="5" t="s">
        <v>1</v>
      </c>
      <c r="V3" s="6" t="s">
        <v>2</v>
      </c>
      <c r="W3" s="6" t="s">
        <v>3</v>
      </c>
      <c r="Y3" s="5" t="s">
        <v>1</v>
      </c>
      <c r="Z3" s="6" t="s">
        <v>2</v>
      </c>
      <c r="AA3" s="6" t="s">
        <v>44</v>
      </c>
      <c r="AC3" s="5" t="s">
        <v>1</v>
      </c>
      <c r="AD3" s="6" t="s">
        <v>2</v>
      </c>
      <c r="AE3" s="6" t="s">
        <v>3</v>
      </c>
      <c r="AG3" s="5" t="s">
        <v>1</v>
      </c>
      <c r="AH3" s="6" t="s">
        <v>2</v>
      </c>
      <c r="AI3" s="6" t="s">
        <v>3</v>
      </c>
    </row>
    <row r="4" spans="1:35" ht="18" customHeight="1">
      <c r="A4" s="7" t="s">
        <v>4</v>
      </c>
      <c r="B4" s="8">
        <v>38600</v>
      </c>
      <c r="C4" s="9">
        <v>1.4471383449242046</v>
      </c>
      <c r="D4" s="9"/>
      <c r="E4" s="8">
        <v>8900</v>
      </c>
      <c r="F4" s="9">
        <v>22.972762645914397</v>
      </c>
      <c r="G4" s="25">
        <v>14</v>
      </c>
      <c r="H4" s="9"/>
      <c r="I4" s="8">
        <v>29700</v>
      </c>
      <c r="J4" s="9">
        <v>77.027237354085599</v>
      </c>
      <c r="K4" s="25">
        <v>6</v>
      </c>
      <c r="M4" s="8">
        <v>18900</v>
      </c>
      <c r="N4" s="9">
        <v>49.02204928664073</v>
      </c>
      <c r="O4" s="25">
        <v>1</v>
      </c>
      <c r="Q4" s="8">
        <v>17900</v>
      </c>
      <c r="R4" s="9">
        <v>46.560311284046691</v>
      </c>
      <c r="S4" s="25">
        <v>1</v>
      </c>
      <c r="U4" s="8">
        <v>5200</v>
      </c>
      <c r="V4" s="9">
        <v>13.426718547341116</v>
      </c>
      <c r="W4" s="25">
        <v>14</v>
      </c>
      <c r="Y4" s="8">
        <v>12100</v>
      </c>
      <c r="Z4" s="9">
        <v>31.309987029831387</v>
      </c>
      <c r="AA4" s="25">
        <v>17</v>
      </c>
      <c r="AC4" s="8">
        <v>8000</v>
      </c>
      <c r="AD4" s="9">
        <v>20.788586251621272</v>
      </c>
      <c r="AE4" s="25">
        <v>17</v>
      </c>
      <c r="AG4" s="8">
        <v>4600</v>
      </c>
      <c r="AH4" s="9">
        <v>11.976653696498055</v>
      </c>
      <c r="AI4" s="25">
        <v>9</v>
      </c>
    </row>
    <row r="5" spans="1:35" ht="18" customHeight="1">
      <c r="A5" s="7" t="s">
        <v>5</v>
      </c>
      <c r="B5" s="8">
        <v>61000</v>
      </c>
      <c r="C5" s="9">
        <v>2.2913586883483403</v>
      </c>
      <c r="D5" s="9"/>
      <c r="E5" s="8">
        <v>13200</v>
      </c>
      <c r="F5" s="9">
        <v>21.54851816052032</v>
      </c>
      <c r="G5" s="25">
        <v>15</v>
      </c>
      <c r="H5" s="9"/>
      <c r="I5" s="8">
        <v>47900</v>
      </c>
      <c r="J5" s="9">
        <v>78.451481839479669</v>
      </c>
      <c r="K5" s="25">
        <v>5</v>
      </c>
      <c r="M5" s="8">
        <v>15400</v>
      </c>
      <c r="N5" s="9">
        <v>25.216664755320366</v>
      </c>
      <c r="O5" s="25">
        <v>17</v>
      </c>
      <c r="Q5" s="26">
        <v>4900</v>
      </c>
      <c r="R5" s="27">
        <v>8.0423991218729007</v>
      </c>
      <c r="S5" s="25">
        <v>11</v>
      </c>
      <c r="U5" s="26">
        <v>3400</v>
      </c>
      <c r="V5" s="27">
        <v>5.6291878962630451</v>
      </c>
      <c r="W5" s="25">
        <v>18</v>
      </c>
      <c r="Y5" s="26">
        <v>1700</v>
      </c>
      <c r="Z5" s="27">
        <v>2.839168400530808</v>
      </c>
      <c r="AA5" s="25">
        <v>6</v>
      </c>
      <c r="AC5" s="8">
        <v>11500</v>
      </c>
      <c r="AD5" s="9">
        <v>18.914136863316898</v>
      </c>
      <c r="AE5" s="25">
        <v>19</v>
      </c>
      <c r="AG5" s="8">
        <v>6300</v>
      </c>
      <c r="AH5" s="9">
        <v>10.386801880764757</v>
      </c>
      <c r="AI5" s="25">
        <v>14</v>
      </c>
    </row>
    <row r="6" spans="1:35" ht="18" customHeight="1">
      <c r="A6" s="7" t="s">
        <v>6</v>
      </c>
      <c r="B6" s="8">
        <v>210200</v>
      </c>
      <c r="C6" s="9">
        <v>7.8910520676997971</v>
      </c>
      <c r="D6" s="9"/>
      <c r="E6" s="8">
        <v>49300</v>
      </c>
      <c r="F6" s="9">
        <v>23.448203683970164</v>
      </c>
      <c r="G6" s="25">
        <v>13</v>
      </c>
      <c r="H6" s="9"/>
      <c r="I6" s="8">
        <v>160900</v>
      </c>
      <c r="J6" s="9">
        <v>76.551796316029836</v>
      </c>
      <c r="K6" s="25">
        <v>7</v>
      </c>
      <c r="M6" s="8">
        <v>76700</v>
      </c>
      <c r="N6" s="9">
        <v>36.470067742426551</v>
      </c>
      <c r="O6" s="25">
        <v>7</v>
      </c>
      <c r="Q6" s="8">
        <v>19900</v>
      </c>
      <c r="R6" s="9">
        <v>9.4853668747145683</v>
      </c>
      <c r="S6" s="25">
        <v>10</v>
      </c>
      <c r="U6" s="8">
        <v>18500</v>
      </c>
      <c r="V6" s="9">
        <v>8.7908167148728875</v>
      </c>
      <c r="W6" s="25">
        <v>16</v>
      </c>
      <c r="Y6" s="8">
        <v>9800</v>
      </c>
      <c r="Z6" s="9">
        <v>4.6687090881412692</v>
      </c>
      <c r="AA6" s="25">
        <v>10</v>
      </c>
      <c r="AC6" s="8">
        <v>53800</v>
      </c>
      <c r="AD6" s="9">
        <v>25.594173390165931</v>
      </c>
      <c r="AE6" s="25">
        <v>12</v>
      </c>
      <c r="AG6" s="8">
        <v>24300</v>
      </c>
      <c r="AH6" s="9">
        <v>11.577104582128179</v>
      </c>
      <c r="AI6" s="25">
        <v>12</v>
      </c>
    </row>
    <row r="7" spans="1:35" ht="18" customHeight="1">
      <c r="A7" s="7" t="s">
        <v>7</v>
      </c>
      <c r="B7" s="8">
        <v>23000</v>
      </c>
      <c r="C7" s="9">
        <v>0.86250196142616153</v>
      </c>
      <c r="D7" s="9"/>
      <c r="E7" s="8">
        <v>4600</v>
      </c>
      <c r="F7" s="9">
        <v>19.877263231197773</v>
      </c>
      <c r="G7" s="25">
        <v>16</v>
      </c>
      <c r="H7" s="9"/>
      <c r="I7" s="8">
        <v>18400</v>
      </c>
      <c r="J7" s="9">
        <v>80.122736768802227</v>
      </c>
      <c r="K7" s="25">
        <v>4</v>
      </c>
      <c r="M7" s="8">
        <v>5800</v>
      </c>
      <c r="N7" s="9">
        <v>25.361246518105851</v>
      </c>
      <c r="O7" s="25">
        <v>16</v>
      </c>
      <c r="Q7" s="26">
        <v>600</v>
      </c>
      <c r="R7" s="27">
        <v>2.402506963788301</v>
      </c>
      <c r="S7" s="25">
        <v>18</v>
      </c>
      <c r="U7" s="26">
        <v>1300</v>
      </c>
      <c r="V7" s="27">
        <v>5.5623259052924787</v>
      </c>
      <c r="W7" s="25">
        <v>19</v>
      </c>
      <c r="Y7" s="8" t="s">
        <v>32</v>
      </c>
      <c r="Z7" s="9" t="s">
        <v>32</v>
      </c>
      <c r="AA7" s="25" t="s">
        <v>34</v>
      </c>
      <c r="AC7" s="8">
        <v>4400</v>
      </c>
      <c r="AD7" s="9">
        <v>19.350626740947074</v>
      </c>
      <c r="AE7" s="25">
        <v>18</v>
      </c>
      <c r="AG7" s="26">
        <v>1000</v>
      </c>
      <c r="AH7" s="27">
        <v>4.2566155988857943</v>
      </c>
      <c r="AI7" s="25">
        <v>19</v>
      </c>
    </row>
    <row r="8" spans="1:35" ht="18" customHeight="1">
      <c r="A8" s="7" t="s">
        <v>8</v>
      </c>
      <c r="B8" s="8">
        <v>22400</v>
      </c>
      <c r="C8" s="9">
        <v>0.84039133924301346</v>
      </c>
      <c r="D8" s="9"/>
      <c r="E8" s="26">
        <v>3900</v>
      </c>
      <c r="F8" s="27">
        <v>17.532496538169472</v>
      </c>
      <c r="G8" s="25">
        <v>18</v>
      </c>
      <c r="H8" s="9"/>
      <c r="I8" s="8">
        <v>18500</v>
      </c>
      <c r="J8" s="9">
        <v>82.467503461830532</v>
      </c>
      <c r="K8" s="25">
        <v>2</v>
      </c>
      <c r="M8" s="8">
        <v>9500</v>
      </c>
      <c r="N8" s="9">
        <v>42.618483941573231</v>
      </c>
      <c r="O8" s="25">
        <v>3</v>
      </c>
      <c r="Q8" s="26">
        <v>600</v>
      </c>
      <c r="R8" s="27">
        <v>2.5863224192611787</v>
      </c>
      <c r="S8" s="25">
        <v>17</v>
      </c>
      <c r="U8" s="26">
        <v>2300</v>
      </c>
      <c r="V8" s="27">
        <v>10.25595211506678</v>
      </c>
      <c r="W8" s="25">
        <v>15</v>
      </c>
      <c r="Y8" s="8" t="s">
        <v>32</v>
      </c>
      <c r="Z8" s="9" t="s">
        <v>32</v>
      </c>
      <c r="AA8" s="25" t="s">
        <v>34</v>
      </c>
      <c r="AC8" s="8">
        <v>7500</v>
      </c>
      <c r="AD8" s="9">
        <v>33.447983204538353</v>
      </c>
      <c r="AE8" s="25">
        <v>1</v>
      </c>
      <c r="AG8" s="26">
        <v>3200</v>
      </c>
      <c r="AH8" s="27">
        <v>14.503953187117524</v>
      </c>
      <c r="AI8" s="25">
        <v>2</v>
      </c>
    </row>
    <row r="9" spans="1:35" ht="18" customHeight="1">
      <c r="A9" s="7" t="s">
        <v>9</v>
      </c>
      <c r="B9" s="8">
        <v>191600</v>
      </c>
      <c r="C9" s="9">
        <v>7.1919960298482133</v>
      </c>
      <c r="D9" s="9"/>
      <c r="E9" s="8">
        <v>24100</v>
      </c>
      <c r="F9" s="9">
        <v>12.555197143841406</v>
      </c>
      <c r="G9" s="25">
        <v>19</v>
      </c>
      <c r="H9" s="9"/>
      <c r="I9" s="8">
        <v>167500</v>
      </c>
      <c r="J9" s="9">
        <v>87.444802856158589</v>
      </c>
      <c r="K9" s="25">
        <v>1</v>
      </c>
      <c r="M9" s="8">
        <v>65200</v>
      </c>
      <c r="N9" s="9">
        <v>34.051548651780401</v>
      </c>
      <c r="O9" s="25">
        <v>10</v>
      </c>
      <c r="Q9" s="8">
        <v>53100</v>
      </c>
      <c r="R9" s="9">
        <v>27.690436670737945</v>
      </c>
      <c r="S9" s="25">
        <v>3</v>
      </c>
      <c r="U9" s="8">
        <v>14100</v>
      </c>
      <c r="V9" s="9">
        <v>7.3658826845385352</v>
      </c>
      <c r="W9" s="25">
        <v>17</v>
      </c>
      <c r="Y9" s="8">
        <v>8200</v>
      </c>
      <c r="Z9" s="9">
        <v>4.2722328353846315</v>
      </c>
      <c r="AA9" s="25">
        <v>9</v>
      </c>
      <c r="AC9" s="8">
        <v>46600</v>
      </c>
      <c r="AD9" s="9">
        <v>24.32171453028927</v>
      </c>
      <c r="AE9" s="25">
        <v>14</v>
      </c>
      <c r="AG9" s="8">
        <v>19800</v>
      </c>
      <c r="AH9" s="9">
        <v>10.319647573413507</v>
      </c>
      <c r="AI9" s="25">
        <v>15</v>
      </c>
    </row>
    <row r="10" spans="1:35" ht="18" customHeight="1">
      <c r="A10" s="7" t="s">
        <v>10</v>
      </c>
      <c r="B10" s="8">
        <v>338900</v>
      </c>
      <c r="C10" s="9">
        <v>12.722692255426113</v>
      </c>
      <c r="D10" s="9"/>
      <c r="E10" s="8">
        <v>171500</v>
      </c>
      <c r="F10" s="9">
        <v>50.597343892457445</v>
      </c>
      <c r="G10" s="25">
        <v>8</v>
      </c>
      <c r="H10" s="9"/>
      <c r="I10" s="8">
        <v>167400</v>
      </c>
      <c r="J10" s="9">
        <v>49.402656107542555</v>
      </c>
      <c r="K10" s="25">
        <v>12</v>
      </c>
      <c r="M10" s="8">
        <v>93600</v>
      </c>
      <c r="N10" s="9">
        <v>27.624462626542783</v>
      </c>
      <c r="O10" s="25">
        <v>13</v>
      </c>
      <c r="Q10" s="8">
        <v>25700</v>
      </c>
      <c r="R10" s="9">
        <v>7.5894688079972381</v>
      </c>
      <c r="S10" s="25">
        <v>13</v>
      </c>
      <c r="U10" s="8">
        <v>138100</v>
      </c>
      <c r="V10" s="9">
        <v>40.755111133404341</v>
      </c>
      <c r="W10" s="25">
        <v>2</v>
      </c>
      <c r="Y10" s="8">
        <v>7600</v>
      </c>
      <c r="Z10" s="9">
        <v>2.2315198116352972</v>
      </c>
      <c r="AA10" s="25">
        <v>2</v>
      </c>
      <c r="AC10" s="8">
        <v>94300</v>
      </c>
      <c r="AD10" s="9">
        <v>27.816840111295686</v>
      </c>
      <c r="AE10" s="25">
        <v>10</v>
      </c>
      <c r="AG10" s="8">
        <v>39300</v>
      </c>
      <c r="AH10" s="9">
        <v>11.584252191539521</v>
      </c>
      <c r="AI10" s="25">
        <v>11</v>
      </c>
    </row>
    <row r="11" spans="1:35" ht="18" customHeight="1">
      <c r="A11" s="7" t="s">
        <v>11</v>
      </c>
      <c r="B11" s="8">
        <v>119300</v>
      </c>
      <c r="C11" s="9">
        <v>4.479934891913218</v>
      </c>
      <c r="D11" s="9"/>
      <c r="E11" s="8">
        <v>22300</v>
      </c>
      <c r="F11" s="9">
        <v>18.647561588738061</v>
      </c>
      <c r="G11" s="25">
        <v>17</v>
      </c>
      <c r="H11" s="9"/>
      <c r="I11" s="8">
        <v>97100</v>
      </c>
      <c r="J11" s="9">
        <v>81.352438411261943</v>
      </c>
      <c r="K11" s="25">
        <v>3</v>
      </c>
      <c r="M11" s="8">
        <v>51300</v>
      </c>
      <c r="N11" s="9">
        <v>42.967990615049438</v>
      </c>
      <c r="O11" s="25">
        <v>2</v>
      </c>
      <c r="Q11" s="8">
        <v>21100</v>
      </c>
      <c r="R11" s="9">
        <v>17.720797720797719</v>
      </c>
      <c r="S11" s="25">
        <v>8</v>
      </c>
      <c r="U11" s="8">
        <v>18600</v>
      </c>
      <c r="V11" s="9">
        <v>15.543824367353778</v>
      </c>
      <c r="W11" s="25">
        <v>11</v>
      </c>
      <c r="Y11" s="26">
        <v>2900</v>
      </c>
      <c r="Z11" s="27">
        <v>2.431707725825373</v>
      </c>
      <c r="AA11" s="25">
        <v>5</v>
      </c>
      <c r="AC11" s="8">
        <v>35000</v>
      </c>
      <c r="AD11" s="9">
        <v>29.305346070051954</v>
      </c>
      <c r="AE11" s="25">
        <v>6</v>
      </c>
      <c r="AG11" s="8">
        <v>20400</v>
      </c>
      <c r="AH11" s="9">
        <v>17.088151499916208</v>
      </c>
      <c r="AI11" s="25">
        <v>1</v>
      </c>
    </row>
    <row r="12" spans="1:35" ht="18" customHeight="1">
      <c r="A12" s="7" t="s">
        <v>12</v>
      </c>
      <c r="B12" s="8">
        <v>163700</v>
      </c>
      <c r="C12" s="9">
        <v>6.1437498263809376</v>
      </c>
      <c r="D12" s="9"/>
      <c r="E12" s="8">
        <v>89700</v>
      </c>
      <c r="F12" s="9">
        <v>54.814190221309779</v>
      </c>
      <c r="G12" s="25">
        <v>4</v>
      </c>
      <c r="H12" s="9"/>
      <c r="I12" s="8">
        <v>74000</v>
      </c>
      <c r="J12" s="9">
        <v>45.185809778690228</v>
      </c>
      <c r="K12" s="25">
        <v>16</v>
      </c>
      <c r="M12" s="8">
        <v>35400</v>
      </c>
      <c r="N12" s="9">
        <v>21.603059965049919</v>
      </c>
      <c r="O12" s="25">
        <v>19</v>
      </c>
      <c r="Q12" s="8">
        <v>12900</v>
      </c>
      <c r="R12" s="9">
        <v>7.9071501020395685</v>
      </c>
      <c r="S12" s="25">
        <v>12</v>
      </c>
      <c r="U12" s="8">
        <v>75300</v>
      </c>
      <c r="V12" s="9">
        <v>45.983795871980057</v>
      </c>
      <c r="W12" s="25">
        <v>1</v>
      </c>
      <c r="Y12" s="8">
        <v>5700</v>
      </c>
      <c r="Z12" s="9">
        <v>3.4675123119600153</v>
      </c>
      <c r="AA12" s="25">
        <v>7</v>
      </c>
      <c r="AC12" s="8">
        <v>43500</v>
      </c>
      <c r="AD12" s="9">
        <v>26.56939301731618</v>
      </c>
      <c r="AE12" s="25">
        <v>11</v>
      </c>
      <c r="AG12" s="8">
        <v>21300</v>
      </c>
      <c r="AH12" s="9">
        <v>12.993853185223204</v>
      </c>
      <c r="AI12" s="25">
        <v>7</v>
      </c>
    </row>
    <row r="13" spans="1:35" ht="18" customHeight="1">
      <c r="A13" s="7" t="s">
        <v>13</v>
      </c>
      <c r="B13" s="8">
        <v>75600</v>
      </c>
      <c r="C13" s="9">
        <v>2.8361659205113745</v>
      </c>
      <c r="D13" s="9"/>
      <c r="E13" s="8">
        <v>22800</v>
      </c>
      <c r="F13" s="9">
        <v>30.13685938161796</v>
      </c>
      <c r="G13" s="25">
        <v>12</v>
      </c>
      <c r="H13" s="9"/>
      <c r="I13" s="8">
        <v>52800</v>
      </c>
      <c r="J13" s="9">
        <v>69.863140618382047</v>
      </c>
      <c r="K13" s="25">
        <v>8</v>
      </c>
      <c r="M13" s="8">
        <v>20800</v>
      </c>
      <c r="N13" s="9">
        <v>27.545266836086402</v>
      </c>
      <c r="O13" s="25">
        <v>14</v>
      </c>
      <c r="Q13" s="8">
        <v>13000</v>
      </c>
      <c r="R13" s="9">
        <v>17.233163913595934</v>
      </c>
      <c r="S13" s="25">
        <v>9</v>
      </c>
      <c r="U13" s="8">
        <v>11700</v>
      </c>
      <c r="V13" s="9">
        <v>15.508523930537907</v>
      </c>
      <c r="W13" s="25">
        <v>12</v>
      </c>
      <c r="Y13" s="8">
        <v>12500</v>
      </c>
      <c r="Z13" s="9">
        <v>16.547543413807709</v>
      </c>
      <c r="AA13" s="25">
        <v>16</v>
      </c>
      <c r="AC13" s="8">
        <v>18600</v>
      </c>
      <c r="AD13" s="9">
        <v>24.608216857263869</v>
      </c>
      <c r="AE13" s="25">
        <v>13</v>
      </c>
      <c r="AG13" s="8">
        <v>7000</v>
      </c>
      <c r="AH13" s="9">
        <v>9.2267577297755192</v>
      </c>
      <c r="AI13" s="25">
        <v>17</v>
      </c>
    </row>
    <row r="14" spans="1:35" ht="18" customHeight="1">
      <c r="A14" s="7" t="s">
        <v>14</v>
      </c>
      <c r="B14" s="8">
        <v>103000</v>
      </c>
      <c r="C14" s="9">
        <v>3.8648166319929067</v>
      </c>
      <c r="D14" s="9"/>
      <c r="E14" s="8">
        <v>48300</v>
      </c>
      <c r="F14" s="9">
        <v>46.939409833517878</v>
      </c>
      <c r="G14" s="25">
        <v>9</v>
      </c>
      <c r="H14" s="9"/>
      <c r="I14" s="8">
        <v>54600</v>
      </c>
      <c r="J14" s="9">
        <v>53.060590166482115</v>
      </c>
      <c r="K14" s="25">
        <v>11</v>
      </c>
      <c r="M14" s="8">
        <v>28000</v>
      </c>
      <c r="N14" s="9">
        <v>27.233521767002738</v>
      </c>
      <c r="O14" s="25">
        <v>15</v>
      </c>
      <c r="Q14" s="8">
        <v>3900</v>
      </c>
      <c r="R14" s="9">
        <v>3.791984769897236</v>
      </c>
      <c r="S14" s="25">
        <v>16</v>
      </c>
      <c r="U14" s="8">
        <v>15200</v>
      </c>
      <c r="V14" s="9">
        <v>14.785243895331895</v>
      </c>
      <c r="W14" s="25">
        <v>13</v>
      </c>
      <c r="Y14" s="26">
        <v>2400</v>
      </c>
      <c r="Z14" s="27">
        <v>2.3126833343046411</v>
      </c>
      <c r="AA14" s="25">
        <v>4</v>
      </c>
      <c r="AC14" s="8">
        <v>21600</v>
      </c>
      <c r="AD14" s="9">
        <v>20.97538706606834</v>
      </c>
      <c r="AE14" s="25">
        <v>16</v>
      </c>
      <c r="AG14" s="8">
        <v>9300</v>
      </c>
      <c r="AH14" s="9">
        <v>9.0292752102880911</v>
      </c>
      <c r="AI14" s="25">
        <v>18</v>
      </c>
    </row>
    <row r="15" spans="1:35" ht="18" customHeight="1">
      <c r="A15" s="7" t="s">
        <v>15</v>
      </c>
      <c r="B15" s="8">
        <v>21700</v>
      </c>
      <c r="C15" s="9">
        <v>0.81441417362206525</v>
      </c>
      <c r="D15" s="9"/>
      <c r="E15" s="8">
        <v>11800</v>
      </c>
      <c r="F15" s="9">
        <v>54.611661673196586</v>
      </c>
      <c r="G15" s="25">
        <v>5</v>
      </c>
      <c r="H15" s="9"/>
      <c r="I15" s="8">
        <v>9800</v>
      </c>
      <c r="J15" s="9">
        <v>45.388338326803414</v>
      </c>
      <c r="K15" s="25">
        <v>15</v>
      </c>
      <c r="M15" s="8">
        <v>8500</v>
      </c>
      <c r="N15" s="9">
        <v>39.078128601060151</v>
      </c>
      <c r="O15" s="25">
        <v>5</v>
      </c>
      <c r="Q15" s="8">
        <v>4600</v>
      </c>
      <c r="R15" s="9">
        <v>21.428900668356764</v>
      </c>
      <c r="S15" s="25">
        <v>6</v>
      </c>
      <c r="U15" s="8">
        <v>6400</v>
      </c>
      <c r="V15" s="9">
        <v>29.361604056234153</v>
      </c>
      <c r="W15" s="25">
        <v>8</v>
      </c>
      <c r="Y15" s="26">
        <v>2500</v>
      </c>
      <c r="Z15" s="27">
        <v>11.666282553583775</v>
      </c>
      <c r="AA15" s="25">
        <v>15</v>
      </c>
      <c r="AC15" s="8">
        <v>6800</v>
      </c>
      <c r="AD15" s="9">
        <v>31.532611200737499</v>
      </c>
      <c r="AE15" s="25">
        <v>2</v>
      </c>
      <c r="AG15" s="26">
        <v>2400</v>
      </c>
      <c r="AH15" s="27">
        <v>11.256049781055543</v>
      </c>
      <c r="AI15" s="25">
        <v>13</v>
      </c>
    </row>
    <row r="16" spans="1:35" ht="18" customHeight="1">
      <c r="A16" s="7" t="s">
        <v>16</v>
      </c>
      <c r="B16" s="8">
        <v>160400</v>
      </c>
      <c r="C16" s="9">
        <v>6.0213718496117314</v>
      </c>
      <c r="D16" s="9"/>
      <c r="E16" s="8">
        <v>72400</v>
      </c>
      <c r="F16" s="9">
        <v>45.1153975636214</v>
      </c>
      <c r="G16" s="25">
        <v>10</v>
      </c>
      <c r="H16" s="9"/>
      <c r="I16" s="8">
        <v>88000</v>
      </c>
      <c r="J16" s="9">
        <v>54.884602436378593</v>
      </c>
      <c r="K16" s="25">
        <v>10</v>
      </c>
      <c r="M16" s="8">
        <v>50000</v>
      </c>
      <c r="N16" s="9">
        <v>31.161082779516462</v>
      </c>
      <c r="O16" s="25">
        <v>12</v>
      </c>
      <c r="Q16" s="8">
        <v>34700</v>
      </c>
      <c r="R16" s="9">
        <v>21.611949975686091</v>
      </c>
      <c r="S16" s="25">
        <v>5</v>
      </c>
      <c r="U16" s="8">
        <v>32200</v>
      </c>
      <c r="V16" s="9">
        <v>20.09139536913505</v>
      </c>
      <c r="W16" s="25">
        <v>9</v>
      </c>
      <c r="Y16" s="8">
        <v>17900</v>
      </c>
      <c r="Z16" s="9">
        <v>11.135771374421765</v>
      </c>
      <c r="AA16" s="25">
        <v>14</v>
      </c>
      <c r="AC16" s="8">
        <v>37500</v>
      </c>
      <c r="AD16" s="9">
        <v>23.354446952033019</v>
      </c>
      <c r="AE16" s="25">
        <v>15</v>
      </c>
      <c r="AG16" s="8">
        <v>15600</v>
      </c>
      <c r="AH16" s="9">
        <v>9.709355244947071</v>
      </c>
      <c r="AI16" s="25">
        <v>16</v>
      </c>
    </row>
    <row r="17" spans="1:35" ht="18" customHeight="1">
      <c r="A17" s="7" t="s">
        <v>17</v>
      </c>
      <c r="B17" s="8">
        <v>114000</v>
      </c>
      <c r="C17" s="9">
        <v>4.2778610732173172</v>
      </c>
      <c r="D17" s="9"/>
      <c r="E17" s="8">
        <v>61000</v>
      </c>
      <c r="F17" s="9">
        <v>53.554410874277139</v>
      </c>
      <c r="G17" s="25">
        <v>7</v>
      </c>
      <c r="H17" s="9"/>
      <c r="I17" s="8">
        <v>52900</v>
      </c>
      <c r="J17" s="9">
        <v>46.445589125722861</v>
      </c>
      <c r="K17" s="25">
        <v>13</v>
      </c>
      <c r="M17" s="8">
        <v>44600</v>
      </c>
      <c r="N17" s="9">
        <v>39.097203331081019</v>
      </c>
      <c r="O17" s="25">
        <v>4</v>
      </c>
      <c r="Q17" s="8">
        <v>23500</v>
      </c>
      <c r="R17" s="9">
        <v>20.60777310740016</v>
      </c>
      <c r="S17" s="25">
        <v>7</v>
      </c>
      <c r="U17" s="8">
        <v>37400</v>
      </c>
      <c r="V17" s="9">
        <v>32.776398115078493</v>
      </c>
      <c r="W17" s="25">
        <v>6</v>
      </c>
      <c r="Y17" s="8">
        <v>7400</v>
      </c>
      <c r="Z17" s="9">
        <v>6.5015751555411256</v>
      </c>
      <c r="AA17" s="25">
        <v>11</v>
      </c>
      <c r="AC17" s="8">
        <v>35700</v>
      </c>
      <c r="AD17" s="9">
        <v>31.349544126293249</v>
      </c>
      <c r="AE17" s="25">
        <v>3</v>
      </c>
      <c r="AG17" s="8">
        <v>15500</v>
      </c>
      <c r="AH17" s="9">
        <v>13.633212527532315</v>
      </c>
      <c r="AI17" s="25">
        <v>3</v>
      </c>
    </row>
    <row r="18" spans="1:35" ht="18" customHeight="1">
      <c r="A18" s="7" t="s">
        <v>18</v>
      </c>
      <c r="B18" s="8">
        <v>200700</v>
      </c>
      <c r="C18" s="9">
        <v>7.5334155693316278</v>
      </c>
      <c r="D18" s="9"/>
      <c r="E18" s="8">
        <v>108500</v>
      </c>
      <c r="F18" s="9">
        <v>54.044478550535423</v>
      </c>
      <c r="G18" s="25">
        <v>6</v>
      </c>
      <c r="H18" s="9"/>
      <c r="I18" s="8">
        <v>92200</v>
      </c>
      <c r="J18" s="9">
        <v>45.955521449464577</v>
      </c>
      <c r="K18" s="25">
        <v>14</v>
      </c>
      <c r="M18" s="8">
        <v>73000</v>
      </c>
      <c r="N18" s="9">
        <v>36.385108704859952</v>
      </c>
      <c r="O18" s="25">
        <v>8</v>
      </c>
      <c r="Q18" s="26">
        <v>3300</v>
      </c>
      <c r="R18" s="27">
        <v>1.6493838479975684</v>
      </c>
      <c r="S18" s="25">
        <v>19</v>
      </c>
      <c r="U18" s="8">
        <v>39100</v>
      </c>
      <c r="V18" s="9">
        <v>19.508075004609303</v>
      </c>
      <c r="W18" s="25">
        <v>10</v>
      </c>
      <c r="Y18" s="26">
        <v>2500</v>
      </c>
      <c r="Z18" s="27">
        <v>1.2367887343595059</v>
      </c>
      <c r="AA18" s="25">
        <v>1</v>
      </c>
      <c r="AC18" s="8">
        <v>58400</v>
      </c>
      <c r="AD18" s="9">
        <v>29.076494536104562</v>
      </c>
      <c r="AE18" s="25">
        <v>7</v>
      </c>
      <c r="AG18" s="8">
        <v>26900</v>
      </c>
      <c r="AH18" s="9">
        <v>13.426781807943952</v>
      </c>
      <c r="AI18" s="25">
        <v>5</v>
      </c>
    </row>
    <row r="19" spans="1:35" ht="18" customHeight="1">
      <c r="A19" s="7" t="s">
        <v>19</v>
      </c>
      <c r="B19" s="8">
        <v>245600</v>
      </c>
      <c r="C19" s="9">
        <v>9.2213682458430917</v>
      </c>
      <c r="D19" s="9"/>
      <c r="E19" s="8">
        <v>173500</v>
      </c>
      <c r="F19" s="9">
        <v>70.648005666691091</v>
      </c>
      <c r="G19" s="25">
        <v>2</v>
      </c>
      <c r="H19" s="9"/>
      <c r="I19" s="8">
        <v>72100</v>
      </c>
      <c r="J19" s="9">
        <v>29.351994333308905</v>
      </c>
      <c r="K19" s="25">
        <v>18</v>
      </c>
      <c r="M19" s="8">
        <v>91000</v>
      </c>
      <c r="N19" s="9">
        <v>37.025638520472548</v>
      </c>
      <c r="O19" s="25">
        <v>6</v>
      </c>
      <c r="Q19" s="8">
        <v>15200</v>
      </c>
      <c r="R19" s="9">
        <v>6.1942795730441365</v>
      </c>
      <c r="S19" s="25">
        <v>15</v>
      </c>
      <c r="U19" s="8">
        <v>78300</v>
      </c>
      <c r="V19" s="9">
        <v>31.864960145901012</v>
      </c>
      <c r="W19" s="25">
        <v>7</v>
      </c>
      <c r="Y19" s="8">
        <v>5500</v>
      </c>
      <c r="Z19" s="9">
        <v>2.2320737972529576</v>
      </c>
      <c r="AA19" s="25">
        <v>3</v>
      </c>
      <c r="AC19" s="8">
        <v>74700</v>
      </c>
      <c r="AD19" s="9">
        <v>30.398622407855207</v>
      </c>
      <c r="AE19" s="25">
        <v>5</v>
      </c>
      <c r="AG19" s="8">
        <v>32500</v>
      </c>
      <c r="AH19" s="9">
        <v>13.236527360510653</v>
      </c>
      <c r="AI19" s="25">
        <v>6</v>
      </c>
    </row>
    <row r="20" spans="1:35" ht="18" customHeight="1">
      <c r="A20" s="7" t="s">
        <v>20</v>
      </c>
      <c r="B20" s="8">
        <v>399200</v>
      </c>
      <c r="C20" s="9">
        <v>14.984169695459027</v>
      </c>
      <c r="D20" s="9"/>
      <c r="E20" s="8">
        <v>319300</v>
      </c>
      <c r="F20" s="9">
        <v>80.000250526104821</v>
      </c>
      <c r="G20" s="25">
        <v>1</v>
      </c>
      <c r="H20" s="9"/>
      <c r="I20" s="8">
        <v>79800</v>
      </c>
      <c r="J20" s="9">
        <v>19.999749473895179</v>
      </c>
      <c r="K20" s="25">
        <v>19</v>
      </c>
      <c r="M20" s="8">
        <v>140200</v>
      </c>
      <c r="N20" s="9">
        <v>35.128018839563083</v>
      </c>
      <c r="O20" s="25">
        <v>9</v>
      </c>
      <c r="Q20" s="8">
        <v>25100</v>
      </c>
      <c r="R20" s="9">
        <v>6.2794368173163644</v>
      </c>
      <c r="S20" s="25">
        <v>14</v>
      </c>
      <c r="U20" s="8">
        <v>142500</v>
      </c>
      <c r="V20" s="9">
        <v>35.709740454955408</v>
      </c>
      <c r="W20" s="25">
        <v>5</v>
      </c>
      <c r="Y20" s="8">
        <v>14500</v>
      </c>
      <c r="Z20" s="9">
        <v>3.6406453552460167</v>
      </c>
      <c r="AA20" s="25">
        <v>8</v>
      </c>
      <c r="AC20" s="8">
        <v>124700</v>
      </c>
      <c r="AD20" s="9">
        <v>31.24336105822227</v>
      </c>
      <c r="AE20" s="25">
        <v>4</v>
      </c>
      <c r="AG20" s="8">
        <v>54100</v>
      </c>
      <c r="AH20" s="9">
        <v>13.561228580018037</v>
      </c>
      <c r="AI20" s="25">
        <v>4</v>
      </c>
    </row>
    <row r="21" spans="1:35" ht="18" customHeight="1">
      <c r="A21" s="7" t="s">
        <v>21</v>
      </c>
      <c r="B21" s="8">
        <v>71500</v>
      </c>
      <c r="C21" s="9">
        <v>2.6857461190039484</v>
      </c>
      <c r="D21" s="9"/>
      <c r="E21" s="8">
        <v>31800</v>
      </c>
      <c r="F21" s="9">
        <v>44.381857572157386</v>
      </c>
      <c r="G21" s="25">
        <v>11</v>
      </c>
      <c r="H21" s="9"/>
      <c r="I21" s="8">
        <v>39800</v>
      </c>
      <c r="J21" s="9">
        <v>55.618142427842621</v>
      </c>
      <c r="K21" s="25">
        <v>9</v>
      </c>
      <c r="M21" s="8">
        <v>17800</v>
      </c>
      <c r="N21" s="9">
        <v>24.816549025089106</v>
      </c>
      <c r="O21" s="25">
        <v>18</v>
      </c>
      <c r="Q21" s="8">
        <v>17300</v>
      </c>
      <c r="R21" s="9">
        <v>24.141449437417009</v>
      </c>
      <c r="S21" s="25">
        <v>4</v>
      </c>
      <c r="U21" s="8">
        <v>28400</v>
      </c>
      <c r="V21" s="9">
        <v>39.713467048710598</v>
      </c>
      <c r="W21" s="25">
        <v>3</v>
      </c>
      <c r="Y21" s="8">
        <v>7500</v>
      </c>
      <c r="Z21" s="9">
        <v>10.505276399468865</v>
      </c>
      <c r="AA21" s="25">
        <v>13</v>
      </c>
      <c r="AC21" s="8">
        <v>20200</v>
      </c>
      <c r="AD21" s="9">
        <v>28.233978614857779</v>
      </c>
      <c r="AE21" s="25">
        <v>9</v>
      </c>
      <c r="AG21" s="8">
        <v>8400</v>
      </c>
      <c r="AH21" s="9">
        <v>11.683555804039415</v>
      </c>
      <c r="AI21" s="25">
        <v>10</v>
      </c>
    </row>
    <row r="22" spans="1:35" ht="18" customHeight="1">
      <c r="A22" s="7" t="s">
        <v>22</v>
      </c>
      <c r="B22" s="8">
        <v>88400</v>
      </c>
      <c r="C22" s="9">
        <v>3.3192961539529962</v>
      </c>
      <c r="D22" s="9"/>
      <c r="E22" s="8">
        <v>56400</v>
      </c>
      <c r="F22" s="9">
        <v>63.781638053877998</v>
      </c>
      <c r="G22" s="25">
        <v>3</v>
      </c>
      <c r="H22" s="9"/>
      <c r="I22" s="8">
        <v>32000</v>
      </c>
      <c r="J22" s="9">
        <v>36.218361946122009</v>
      </c>
      <c r="K22" s="25">
        <v>17</v>
      </c>
      <c r="M22" s="8">
        <v>28200</v>
      </c>
      <c r="N22" s="9">
        <v>31.875551333378571</v>
      </c>
      <c r="O22" s="25">
        <v>11</v>
      </c>
      <c r="Q22" s="8">
        <v>29900</v>
      </c>
      <c r="R22" s="9">
        <v>33.826423288321912</v>
      </c>
      <c r="S22" s="25">
        <v>2</v>
      </c>
      <c r="U22" s="8">
        <v>32400</v>
      </c>
      <c r="V22" s="9">
        <v>36.592703173418379</v>
      </c>
      <c r="W22" s="25">
        <v>4</v>
      </c>
      <c r="Y22" s="8">
        <v>6700</v>
      </c>
      <c r="Z22" s="9">
        <v>7.602180452828482</v>
      </c>
      <c r="AA22" s="25">
        <v>12</v>
      </c>
      <c r="AC22" s="8">
        <v>25600</v>
      </c>
      <c r="AD22" s="9">
        <v>28.911356902128432</v>
      </c>
      <c r="AE22" s="25">
        <v>8</v>
      </c>
      <c r="AG22" s="8">
        <v>10600</v>
      </c>
      <c r="AH22" s="9">
        <v>12.002669019022415</v>
      </c>
      <c r="AI22" s="25">
        <v>8</v>
      </c>
    </row>
    <row r="23" spans="1:35" ht="18" customHeight="1">
      <c r="A23" s="125"/>
      <c r="B23" s="8"/>
      <c r="C23" s="9"/>
      <c r="D23" s="9"/>
      <c r="E23" s="8"/>
      <c r="F23" s="9"/>
      <c r="G23" s="25"/>
      <c r="H23" s="9"/>
      <c r="I23" s="8"/>
      <c r="J23" s="9"/>
      <c r="K23" s="25"/>
      <c r="M23" s="8"/>
      <c r="N23" s="9"/>
      <c r="O23" s="25"/>
      <c r="Q23" s="8"/>
      <c r="R23" s="9"/>
      <c r="S23" s="25"/>
      <c r="U23" s="8"/>
      <c r="V23" s="9"/>
      <c r="W23" s="25"/>
      <c r="Y23" s="8"/>
      <c r="Z23" s="9"/>
      <c r="AA23" s="25"/>
      <c r="AC23" s="8"/>
      <c r="AD23" s="9"/>
      <c r="AE23" s="25"/>
      <c r="AG23" s="8"/>
      <c r="AH23" s="9"/>
      <c r="AI23" s="25"/>
    </row>
    <row r="24" spans="1:35" ht="18" customHeight="1">
      <c r="A24" s="125"/>
      <c r="B24" s="8"/>
      <c r="C24" s="9"/>
      <c r="D24" s="9"/>
      <c r="E24" s="8"/>
      <c r="F24" s="9"/>
      <c r="G24" s="25"/>
      <c r="H24" s="9"/>
      <c r="I24" s="8"/>
      <c r="J24" s="9"/>
      <c r="K24" s="25"/>
      <c r="M24" s="8"/>
      <c r="N24" s="9"/>
      <c r="O24" s="25"/>
      <c r="Q24" s="8"/>
      <c r="R24" s="9"/>
      <c r="S24" s="25"/>
      <c r="U24" s="8"/>
      <c r="V24" s="9"/>
      <c r="W24" s="25"/>
      <c r="Y24" s="8"/>
      <c r="Z24" s="9"/>
      <c r="AA24" s="25"/>
      <c r="AC24" s="8"/>
      <c r="AD24" s="9"/>
      <c r="AE24" s="25"/>
      <c r="AG24" s="8"/>
      <c r="AH24" s="9"/>
      <c r="AI24" s="25"/>
    </row>
    <row r="25" spans="1:35" ht="18" customHeight="1">
      <c r="A25" s="11" t="s">
        <v>23</v>
      </c>
      <c r="B25" s="12">
        <v>2663900</v>
      </c>
      <c r="C25" s="13">
        <v>100</v>
      </c>
      <c r="D25" s="33"/>
      <c r="E25" s="12">
        <v>1300500</v>
      </c>
      <c r="F25" s="13">
        <v>48.818639592353705</v>
      </c>
      <c r="G25" s="13"/>
      <c r="H25" s="33"/>
      <c r="I25" s="12">
        <v>1363400</v>
      </c>
      <c r="J25" s="13">
        <v>51.181360407646295</v>
      </c>
      <c r="K25" s="13"/>
      <c r="M25" s="12">
        <v>878000</v>
      </c>
      <c r="N25" s="13">
        <v>32.958491342321231</v>
      </c>
      <c r="O25" s="13"/>
      <c r="Q25" s="12">
        <v>329600</v>
      </c>
      <c r="R25" s="13">
        <v>12.373089157986964</v>
      </c>
      <c r="S25" s="13"/>
      <c r="U25" s="12">
        <v>703500</v>
      </c>
      <c r="V25" s="13">
        <v>26.410406182265106</v>
      </c>
      <c r="W25" s="13"/>
      <c r="Y25" s="12">
        <v>129000</v>
      </c>
      <c r="Z25" s="13">
        <v>4.8433524358097477</v>
      </c>
      <c r="AA25" s="13"/>
      <c r="AC25" s="12">
        <v>732600</v>
      </c>
      <c r="AD25" s="13">
        <v>27.500696353211374</v>
      </c>
      <c r="AE25" s="13"/>
      <c r="AG25" s="12">
        <v>323700</v>
      </c>
      <c r="AH25" s="13">
        <v>12.153146653112493</v>
      </c>
      <c r="AI25" s="13"/>
    </row>
    <row r="26" spans="1:35">
      <c r="A26" s="7"/>
      <c r="B26" s="15"/>
      <c r="C26" s="16"/>
      <c r="D26" s="66"/>
      <c r="E26" s="66"/>
      <c r="F26" s="66"/>
      <c r="G26" s="66"/>
      <c r="H26" s="66"/>
      <c r="I26" s="66"/>
      <c r="J26" s="66"/>
      <c r="K26" s="66"/>
      <c r="M26" s="15"/>
      <c r="N26" s="16"/>
      <c r="O26" s="16"/>
      <c r="Q26" s="15"/>
      <c r="R26" s="16"/>
      <c r="S26" s="16"/>
      <c r="U26" s="15"/>
      <c r="V26" s="16"/>
      <c r="W26" s="16"/>
      <c r="Y26" s="15"/>
      <c r="Z26" s="16"/>
      <c r="AA26" s="16"/>
      <c r="AC26" s="15"/>
      <c r="AD26" s="16"/>
      <c r="AE26" s="16"/>
      <c r="AG26" s="15"/>
      <c r="AH26" s="16"/>
      <c r="AI26" s="16"/>
    </row>
    <row r="27" spans="1:35">
      <c r="A27" s="17" t="s">
        <v>45</v>
      </c>
      <c r="B27" s="17"/>
      <c r="C27" s="17"/>
      <c r="D27" s="17"/>
      <c r="E27" s="17"/>
      <c r="F27" s="17"/>
      <c r="G27" s="17"/>
      <c r="H27" s="17"/>
      <c r="I27" s="17"/>
      <c r="J27" s="17"/>
      <c r="K27" s="17"/>
      <c r="M27" s="17"/>
      <c r="N27" s="17"/>
      <c r="O27" s="17"/>
      <c r="Q27" s="17"/>
      <c r="R27" s="17"/>
      <c r="S27" s="17"/>
      <c r="U27" s="17"/>
      <c r="V27" s="17"/>
      <c r="W27" s="17"/>
      <c r="Y27" s="17"/>
      <c r="Z27" s="17"/>
      <c r="AA27" s="17"/>
      <c r="AC27" s="17"/>
      <c r="AD27" s="17"/>
      <c r="AE27" s="17"/>
      <c r="AG27" s="17"/>
      <c r="AH27" s="17"/>
      <c r="AI27" s="17"/>
    </row>
    <row r="28" spans="1:35">
      <c r="A28" s="7" t="s">
        <v>25</v>
      </c>
      <c r="B28" s="2"/>
      <c r="C28" s="2"/>
      <c r="D28" s="2"/>
      <c r="E28" s="2"/>
      <c r="F28" s="2"/>
      <c r="G28" s="2"/>
      <c r="H28" s="2"/>
      <c r="I28" s="2"/>
      <c r="J28" s="2"/>
      <c r="K28" s="2"/>
      <c r="M28" s="2"/>
      <c r="N28" s="2"/>
      <c r="O28" s="2"/>
      <c r="Q28" s="2"/>
      <c r="R28" s="2"/>
      <c r="S28" s="2"/>
      <c r="U28" s="2"/>
      <c r="V28" s="2"/>
      <c r="W28" s="2"/>
      <c r="Y28" s="2"/>
      <c r="Z28" s="2"/>
      <c r="AA28" s="2"/>
      <c r="AC28" s="2"/>
      <c r="AD28" s="2"/>
      <c r="AE28" s="2"/>
      <c r="AG28" s="2"/>
      <c r="AH28" s="2"/>
      <c r="AI28" s="2"/>
    </row>
    <row r="29" spans="1:35" ht="48.75" customHeight="1">
      <c r="A29" s="179" t="s">
        <v>26</v>
      </c>
      <c r="B29" s="179"/>
      <c r="C29" s="179"/>
      <c r="D29" s="179"/>
      <c r="E29" s="179"/>
      <c r="F29" s="179"/>
      <c r="G29" s="179"/>
      <c r="H29" s="179"/>
      <c r="I29" s="179"/>
      <c r="J29" s="179"/>
      <c r="K29" s="179"/>
      <c r="L29" s="179"/>
      <c r="Y29" s="8"/>
      <c r="Z29" s="9"/>
      <c r="AA29" s="9"/>
    </row>
    <row r="30" spans="1:35" s="30" customFormat="1" ht="15" customHeight="1">
      <c r="A30" s="28" t="s">
        <v>46</v>
      </c>
      <c r="B30" s="29"/>
      <c r="C30" s="29"/>
      <c r="D30" s="29"/>
      <c r="E30" s="29"/>
      <c r="F30" s="29"/>
      <c r="G30" s="29"/>
      <c r="H30" s="29"/>
      <c r="I30" s="29"/>
      <c r="J30" s="29"/>
      <c r="K30" s="29"/>
      <c r="M30" s="29"/>
      <c r="N30" s="29"/>
      <c r="O30" s="29"/>
      <c r="Q30" s="29"/>
      <c r="R30" s="29"/>
      <c r="S30" s="29"/>
      <c r="U30" s="29"/>
      <c r="V30" s="29"/>
      <c r="W30" s="29"/>
      <c r="Y30" s="8"/>
      <c r="Z30" s="9"/>
      <c r="AA30" s="9"/>
      <c r="AC30" s="29"/>
      <c r="AD30" s="29"/>
      <c r="AE30" s="29"/>
      <c r="AG30" s="29"/>
      <c r="AH30" s="29"/>
      <c r="AI30" s="29"/>
    </row>
    <row r="31" spans="1:35">
      <c r="A31" s="19" t="s">
        <v>28</v>
      </c>
      <c r="B31" s="2"/>
      <c r="C31" s="2"/>
      <c r="D31" s="2"/>
      <c r="E31" s="2"/>
      <c r="F31" s="2"/>
      <c r="G31" s="2"/>
      <c r="H31" s="2"/>
      <c r="I31" s="2"/>
      <c r="J31" s="2"/>
      <c r="K31" s="2"/>
      <c r="M31" s="2"/>
      <c r="N31" s="2"/>
      <c r="O31" s="2"/>
      <c r="Q31" s="2"/>
      <c r="R31" s="2"/>
      <c r="S31" s="2"/>
      <c r="U31" s="2"/>
      <c r="V31" s="2"/>
      <c r="W31" s="2"/>
      <c r="Y31" s="17"/>
      <c r="Z31" s="17"/>
      <c r="AA31" s="17"/>
      <c r="AB31" s="31"/>
      <c r="AC31" s="17"/>
      <c r="AD31" s="2"/>
      <c r="AE31" s="2"/>
      <c r="AG31" s="2"/>
      <c r="AH31" s="2"/>
      <c r="AI31" s="2"/>
    </row>
    <row r="32" spans="1:35">
      <c r="A32" s="19" t="s">
        <v>29</v>
      </c>
      <c r="B32" s="2"/>
      <c r="C32" s="2"/>
      <c r="D32" s="2"/>
      <c r="E32" s="2"/>
      <c r="F32" s="2"/>
      <c r="G32" s="2"/>
      <c r="H32" s="2"/>
      <c r="I32" s="2"/>
      <c r="J32" s="2"/>
      <c r="K32" s="2"/>
      <c r="M32" s="2"/>
      <c r="N32" s="2"/>
      <c r="O32" s="2"/>
      <c r="Q32" s="2"/>
      <c r="R32" s="2"/>
      <c r="S32" s="2"/>
      <c r="U32" s="2"/>
      <c r="V32" s="2"/>
      <c r="W32" s="2"/>
      <c r="Y32" s="17"/>
      <c r="Z32" s="17"/>
      <c r="AA32" s="17"/>
      <c r="AB32" s="31"/>
      <c r="AC32" s="17"/>
      <c r="AD32" s="2"/>
      <c r="AE32" s="2"/>
      <c r="AG32" s="2"/>
      <c r="AH32" s="2"/>
      <c r="AI32" s="2"/>
    </row>
    <row r="33" spans="1:35">
      <c r="A33" s="2"/>
      <c r="B33" s="2"/>
      <c r="C33" s="2"/>
      <c r="D33" s="2"/>
      <c r="E33" s="2"/>
      <c r="F33" s="2"/>
      <c r="G33" s="2"/>
      <c r="H33" s="2"/>
      <c r="I33" s="2"/>
      <c r="J33" s="2"/>
      <c r="K33" s="2"/>
      <c r="M33" s="2"/>
      <c r="N33" s="2"/>
      <c r="O33" s="2"/>
      <c r="Q33" s="2"/>
      <c r="R33" s="2"/>
      <c r="S33" s="2"/>
      <c r="U33" s="2"/>
      <c r="V33" s="2"/>
      <c r="W33" s="2"/>
      <c r="Y33" s="32"/>
      <c r="Z33" s="33"/>
      <c r="AA33" s="33"/>
      <c r="AB33" s="31"/>
      <c r="AC33" s="17"/>
      <c r="AD33" s="2"/>
      <c r="AE33" s="2"/>
      <c r="AG33" s="2"/>
      <c r="AH33" s="2"/>
      <c r="AI33" s="2"/>
    </row>
    <row r="34" spans="1:35">
      <c r="A34" s="20"/>
      <c r="B34" s="21" t="s">
        <v>30</v>
      </c>
      <c r="C34" s="2"/>
      <c r="D34" s="2"/>
      <c r="E34" s="2"/>
      <c r="F34" s="2"/>
      <c r="G34" s="2"/>
      <c r="H34" s="2"/>
      <c r="I34" s="2"/>
      <c r="J34" s="2"/>
      <c r="K34" s="2"/>
      <c r="M34" s="21"/>
      <c r="N34" s="2"/>
      <c r="O34" s="2"/>
      <c r="Q34" s="21"/>
      <c r="R34" s="2"/>
      <c r="S34" s="2"/>
      <c r="U34" s="21"/>
      <c r="V34" s="2"/>
      <c r="W34" s="2"/>
      <c r="Y34" s="32"/>
      <c r="Z34" s="33"/>
      <c r="AA34" s="33"/>
      <c r="AB34" s="31"/>
      <c r="AC34" s="21"/>
      <c r="AD34" s="2"/>
      <c r="AE34" s="2"/>
      <c r="AG34" s="21"/>
      <c r="AH34" s="2"/>
      <c r="AI34" s="2"/>
    </row>
    <row r="35" spans="1:35">
      <c r="A35" s="22"/>
      <c r="B35" s="21" t="s">
        <v>31</v>
      </c>
      <c r="C35" s="23"/>
      <c r="D35" s="23"/>
      <c r="E35" s="23"/>
      <c r="F35" s="23"/>
      <c r="G35" s="23"/>
      <c r="H35" s="23"/>
      <c r="I35" s="23"/>
      <c r="J35" s="23"/>
      <c r="K35" s="23"/>
      <c r="M35" s="21"/>
      <c r="N35" s="23"/>
      <c r="O35" s="23"/>
      <c r="Q35" s="21"/>
      <c r="R35" s="23"/>
      <c r="S35" s="23"/>
      <c r="U35" s="21"/>
      <c r="V35" s="23"/>
      <c r="W35" s="23"/>
      <c r="Y35" s="32"/>
      <c r="Z35" s="33"/>
      <c r="AA35" s="33"/>
      <c r="AB35" s="31"/>
      <c r="AC35" s="21"/>
      <c r="AD35" s="23"/>
      <c r="AE35" s="23"/>
      <c r="AG35" s="21"/>
      <c r="AH35" s="23"/>
      <c r="AI35" s="23"/>
    </row>
    <row r="36" spans="1:35">
      <c r="A36" s="24" t="s">
        <v>32</v>
      </c>
      <c r="B36" s="21" t="s">
        <v>33</v>
      </c>
      <c r="C36" s="23"/>
      <c r="D36" s="23"/>
      <c r="E36" s="23"/>
      <c r="F36" s="23"/>
      <c r="G36" s="23"/>
      <c r="H36" s="23"/>
      <c r="I36" s="23"/>
      <c r="J36" s="23"/>
      <c r="K36" s="23"/>
      <c r="M36" s="21"/>
      <c r="N36" s="23"/>
      <c r="O36" s="23"/>
      <c r="Q36" s="21"/>
      <c r="R36" s="23"/>
      <c r="S36" s="23"/>
      <c r="U36" s="21"/>
      <c r="V36" s="23"/>
      <c r="W36" s="23"/>
      <c r="Y36" s="21"/>
      <c r="Z36" s="24"/>
      <c r="AA36" s="24"/>
      <c r="AB36" s="31"/>
      <c r="AC36" s="21"/>
      <c r="AD36" s="23"/>
      <c r="AE36" s="23"/>
      <c r="AG36" s="21"/>
      <c r="AH36" s="23"/>
      <c r="AI36" s="23"/>
    </row>
    <row r="37" spans="1:35">
      <c r="A37" s="24" t="s">
        <v>34</v>
      </c>
      <c r="B37" s="21" t="s">
        <v>35</v>
      </c>
      <c r="C37" s="23"/>
      <c r="D37" s="23"/>
      <c r="E37" s="23"/>
      <c r="F37" s="23"/>
      <c r="G37" s="23"/>
      <c r="H37" s="23"/>
      <c r="I37" s="23"/>
      <c r="J37" s="23"/>
      <c r="K37" s="23"/>
      <c r="M37" s="21"/>
      <c r="N37" s="23"/>
      <c r="O37" s="23"/>
      <c r="Q37" s="21"/>
      <c r="R37" s="23"/>
      <c r="S37" s="23"/>
      <c r="U37" s="21"/>
      <c r="V37" s="23"/>
      <c r="W37" s="23"/>
      <c r="Y37" s="21"/>
      <c r="Z37" s="24"/>
      <c r="AA37" s="24"/>
      <c r="AB37" s="31"/>
      <c r="AC37" s="21"/>
      <c r="AD37" s="23"/>
      <c r="AE37" s="23"/>
      <c r="AG37" s="21"/>
      <c r="AH37" s="23"/>
      <c r="AI37" s="23"/>
    </row>
  </sheetData>
  <mergeCells count="10">
    <mergeCell ref="AG2:AI2"/>
    <mergeCell ref="A29:L29"/>
    <mergeCell ref="B2:C2"/>
    <mergeCell ref="M2:O2"/>
    <mergeCell ref="Q2:S2"/>
    <mergeCell ref="U2:W2"/>
    <mergeCell ref="Y2:AA2"/>
    <mergeCell ref="AC2:AE2"/>
    <mergeCell ref="E2:G2"/>
    <mergeCell ref="I2:K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7"/>
  <sheetViews>
    <sheetView showGridLines="0" workbookViewId="0">
      <pane xSplit="1" ySplit="3" topLeftCell="B4" activePane="bottomRight" state="frozen"/>
      <selection pane="topRight" activeCell="B1" sqref="B1"/>
      <selection pane="bottomLeft" activeCell="A4" sqref="A4"/>
      <selection pane="bottomRight" activeCell="B4" sqref="B4"/>
    </sheetView>
  </sheetViews>
  <sheetFormatPr defaultRowHeight="15"/>
  <cols>
    <col min="1" max="1" customWidth="true" width="99.7109375" collapsed="false"/>
    <col min="2" max="2" customWidth="true" width="21.7109375" collapsed="false"/>
    <col min="3" max="4" customWidth="true" width="17.7109375" collapsed="false"/>
    <col min="5" max="5" customWidth="true" width="5.7109375" collapsed="false"/>
    <col min="6" max="6" customWidth="true" width="21.7109375" collapsed="false"/>
    <col min="7" max="8" customWidth="true" width="17.7109375" collapsed="false"/>
    <col min="9" max="9" customWidth="true" width="5.7109375" collapsed="false"/>
    <col min="10" max="10" customWidth="true" width="21.7109375" collapsed="false"/>
    <col min="11" max="12" customWidth="true" width="17.7109375" collapsed="false"/>
  </cols>
  <sheetData>
    <row r="1" spans="1:12">
      <c r="A1" s="1" t="s">
        <v>193</v>
      </c>
      <c r="B1" s="2"/>
      <c r="C1" s="2"/>
      <c r="D1" s="2"/>
    </row>
    <row r="2" spans="1:12" ht="15" customHeight="1">
      <c r="A2" s="3"/>
      <c r="B2" s="178" t="s">
        <v>0</v>
      </c>
      <c r="C2" s="178"/>
      <c r="D2" s="178"/>
      <c r="F2" s="178" t="s">
        <v>149</v>
      </c>
      <c r="G2" s="178"/>
      <c r="H2" s="178"/>
      <c r="J2" s="178" t="s">
        <v>150</v>
      </c>
      <c r="K2" s="178"/>
      <c r="L2" s="178"/>
    </row>
    <row r="3" spans="1:12" ht="48.75" customHeight="1">
      <c r="A3" s="4"/>
      <c r="B3" s="5" t="s">
        <v>1</v>
      </c>
      <c r="C3" s="6" t="s">
        <v>2</v>
      </c>
      <c r="D3" s="6" t="s">
        <v>3</v>
      </c>
      <c r="F3" s="5" t="s">
        <v>1</v>
      </c>
      <c r="G3" s="6" t="s">
        <v>2</v>
      </c>
      <c r="H3" s="6" t="s">
        <v>3</v>
      </c>
      <c r="J3" s="5" t="s">
        <v>1</v>
      </c>
      <c r="K3" s="6" t="s">
        <v>2</v>
      </c>
      <c r="L3" s="6" t="s">
        <v>3</v>
      </c>
    </row>
    <row r="4" spans="1:12" ht="18" customHeight="1">
      <c r="A4" s="7" t="s">
        <v>4</v>
      </c>
      <c r="B4" s="8">
        <v>9400</v>
      </c>
      <c r="C4" s="9">
        <v>24.077153308945793</v>
      </c>
      <c r="D4" s="10">
        <v>17</v>
      </c>
      <c r="F4" s="26">
        <v>2100</v>
      </c>
      <c r="G4" s="27">
        <v>5.4232432017600001</v>
      </c>
      <c r="H4" s="10">
        <v>15</v>
      </c>
      <c r="J4" s="8">
        <v>7300</v>
      </c>
      <c r="K4" s="9">
        <v>18.653910107185798</v>
      </c>
      <c r="L4" s="10">
        <v>10</v>
      </c>
    </row>
    <row r="5" spans="1:12" ht="18" customHeight="1">
      <c r="A5" s="7" t="s">
        <v>5</v>
      </c>
      <c r="B5" s="8">
        <v>20500</v>
      </c>
      <c r="C5" s="9">
        <v>37.167405263633896</v>
      </c>
      <c r="D5" s="10">
        <v>3</v>
      </c>
      <c r="F5" s="26">
        <v>2700</v>
      </c>
      <c r="G5" s="27">
        <v>4.7951523921497694</v>
      </c>
      <c r="H5" s="10">
        <v>17</v>
      </c>
      <c r="J5" s="8">
        <v>17900</v>
      </c>
      <c r="K5" s="9">
        <v>32.372252871484122</v>
      </c>
      <c r="L5" s="10">
        <v>1</v>
      </c>
    </row>
    <row r="6" spans="1:12" ht="18" customHeight="1">
      <c r="A6" s="7" t="s">
        <v>6</v>
      </c>
      <c r="B6" s="8">
        <v>52700</v>
      </c>
      <c r="C6" s="9">
        <v>27.573723666382428</v>
      </c>
      <c r="D6" s="10">
        <v>15</v>
      </c>
      <c r="F6" s="8">
        <v>13100</v>
      </c>
      <c r="G6" s="9">
        <v>6.8709358472009336</v>
      </c>
      <c r="H6" s="10">
        <v>14</v>
      </c>
      <c r="J6" s="8">
        <v>39600</v>
      </c>
      <c r="K6" s="9">
        <v>20.702787819181491</v>
      </c>
      <c r="L6" s="10">
        <v>7</v>
      </c>
    </row>
    <row r="7" spans="1:12" ht="18" customHeight="1">
      <c r="A7" s="7" t="s">
        <v>7</v>
      </c>
      <c r="B7" s="8">
        <v>7900</v>
      </c>
      <c r="C7" s="9">
        <v>38.252793498766508</v>
      </c>
      <c r="D7" s="10">
        <v>2</v>
      </c>
      <c r="F7" s="26">
        <v>1900</v>
      </c>
      <c r="G7" s="27">
        <v>9.1955690997919994</v>
      </c>
      <c r="H7" s="10">
        <v>13</v>
      </c>
      <c r="J7" s="8">
        <v>6000</v>
      </c>
      <c r="K7" s="9">
        <v>29.057224398974508</v>
      </c>
      <c r="L7" s="10">
        <v>2</v>
      </c>
    </row>
    <row r="8" spans="1:12" ht="18" customHeight="1">
      <c r="A8" s="7" t="s">
        <v>8</v>
      </c>
      <c r="B8" s="8">
        <v>6000</v>
      </c>
      <c r="C8" s="9">
        <v>25.620400479205884</v>
      </c>
      <c r="D8" s="10">
        <v>16</v>
      </c>
      <c r="F8" s="26">
        <v>1300</v>
      </c>
      <c r="G8" s="27">
        <v>5.4210166010610985</v>
      </c>
      <c r="H8" s="10">
        <v>16</v>
      </c>
      <c r="J8" s="8">
        <v>4700</v>
      </c>
      <c r="K8" s="9">
        <v>20.19938387814479</v>
      </c>
      <c r="L8" s="10">
        <v>8</v>
      </c>
    </row>
    <row r="9" spans="1:12" ht="18" customHeight="1">
      <c r="A9" s="7" t="s">
        <v>9</v>
      </c>
      <c r="B9" s="8">
        <v>54200</v>
      </c>
      <c r="C9" s="9">
        <v>31.628992270672306</v>
      </c>
      <c r="D9" s="10">
        <v>11</v>
      </c>
      <c r="F9" s="8">
        <v>6900</v>
      </c>
      <c r="G9" s="9">
        <v>4.0221671284818434</v>
      </c>
      <c r="H9" s="10">
        <v>19</v>
      </c>
      <c r="J9" s="8">
        <v>47300</v>
      </c>
      <c r="K9" s="9">
        <v>27.606825142190459</v>
      </c>
      <c r="L9" s="10">
        <v>3</v>
      </c>
    </row>
    <row r="10" spans="1:12" ht="18" customHeight="1">
      <c r="A10" s="7" t="s">
        <v>10</v>
      </c>
      <c r="B10" s="8">
        <v>85400</v>
      </c>
      <c r="C10" s="9">
        <v>27.92049159687225</v>
      </c>
      <c r="D10" s="10">
        <v>14</v>
      </c>
      <c r="F10" s="8">
        <v>43700</v>
      </c>
      <c r="G10" s="9">
        <v>14.27992111950134</v>
      </c>
      <c r="H10" s="10">
        <v>10</v>
      </c>
      <c r="J10" s="8">
        <v>41700</v>
      </c>
      <c r="K10" s="9">
        <v>13.640570477370911</v>
      </c>
      <c r="L10" s="10">
        <v>14</v>
      </c>
    </row>
    <row r="11" spans="1:12" ht="18" customHeight="1">
      <c r="A11" s="7" t="s">
        <v>11</v>
      </c>
      <c r="B11" s="8">
        <v>35400</v>
      </c>
      <c r="C11" s="9">
        <v>31.70677082400158</v>
      </c>
      <c r="D11" s="10">
        <v>10</v>
      </c>
      <c r="F11" s="8">
        <v>5100</v>
      </c>
      <c r="G11" s="9">
        <v>4.5294107107663084</v>
      </c>
      <c r="H11" s="10">
        <v>18</v>
      </c>
      <c r="J11" s="8">
        <v>30300</v>
      </c>
      <c r="K11" s="9">
        <v>27.177360113235267</v>
      </c>
      <c r="L11" s="10">
        <v>4</v>
      </c>
    </row>
    <row r="12" spans="1:12" ht="18" customHeight="1">
      <c r="A12" s="7" t="s">
        <v>12</v>
      </c>
      <c r="B12" s="8">
        <v>35300</v>
      </c>
      <c r="C12" s="9">
        <v>24.072862575131865</v>
      </c>
      <c r="D12" s="10">
        <v>18</v>
      </c>
      <c r="F12" s="8">
        <v>21300</v>
      </c>
      <c r="G12" s="9">
        <v>14.544574832018101</v>
      </c>
      <c r="H12" s="10">
        <v>9</v>
      </c>
      <c r="J12" s="8">
        <v>14000</v>
      </c>
      <c r="K12" s="9">
        <v>9.5282877431137649</v>
      </c>
      <c r="L12" s="10">
        <v>15</v>
      </c>
    </row>
    <row r="13" spans="1:12" ht="18" customHeight="1">
      <c r="A13" s="7" t="s">
        <v>13</v>
      </c>
      <c r="B13" s="8">
        <v>25000</v>
      </c>
      <c r="C13" s="9">
        <v>34.202569399789304</v>
      </c>
      <c r="D13" s="10">
        <v>7</v>
      </c>
      <c r="F13" s="8">
        <v>8500</v>
      </c>
      <c r="G13" s="9">
        <v>11.589662201912684</v>
      </c>
      <c r="H13" s="10">
        <v>12</v>
      </c>
      <c r="J13" s="8">
        <v>16500</v>
      </c>
      <c r="K13" s="9">
        <v>22.61290719787662</v>
      </c>
      <c r="L13" s="10">
        <v>5</v>
      </c>
    </row>
    <row r="14" spans="1:12" ht="18" customHeight="1">
      <c r="A14" s="7" t="s">
        <v>14</v>
      </c>
      <c r="B14" s="8">
        <v>36400</v>
      </c>
      <c r="C14" s="9">
        <v>42.345269286754004</v>
      </c>
      <c r="D14" s="10">
        <v>1</v>
      </c>
      <c r="F14" s="8">
        <v>17300</v>
      </c>
      <c r="G14" s="9">
        <v>20.089665211062592</v>
      </c>
      <c r="H14" s="10">
        <v>3</v>
      </c>
      <c r="J14" s="8">
        <v>19100</v>
      </c>
      <c r="K14" s="9">
        <v>22.255604075691412</v>
      </c>
      <c r="L14" s="10">
        <v>6</v>
      </c>
    </row>
    <row r="15" spans="1:12" ht="18" customHeight="1">
      <c r="A15" s="7" t="s">
        <v>15</v>
      </c>
      <c r="B15" s="8">
        <v>8400</v>
      </c>
      <c r="C15" s="9">
        <v>36.232570149767604</v>
      </c>
      <c r="D15" s="10">
        <v>4</v>
      </c>
      <c r="F15" s="8">
        <v>3900</v>
      </c>
      <c r="G15" s="9">
        <v>16.685315889137545</v>
      </c>
      <c r="H15" s="10">
        <v>6</v>
      </c>
      <c r="J15" s="8">
        <v>4500</v>
      </c>
      <c r="K15" s="9">
        <v>19.547254260630055</v>
      </c>
      <c r="L15" s="10">
        <v>9</v>
      </c>
    </row>
    <row r="16" spans="1:12" ht="18" customHeight="1">
      <c r="A16" s="7" t="s">
        <v>16</v>
      </c>
      <c r="B16" s="8">
        <v>47500</v>
      </c>
      <c r="C16" s="9">
        <v>32.403625179861024</v>
      </c>
      <c r="D16" s="10">
        <v>9</v>
      </c>
      <c r="F16" s="8">
        <v>21500</v>
      </c>
      <c r="G16" s="9">
        <v>14.691661949932147</v>
      </c>
      <c r="H16" s="10">
        <v>8</v>
      </c>
      <c r="J16" s="8">
        <v>26000</v>
      </c>
      <c r="K16" s="9">
        <v>17.711963229928873</v>
      </c>
      <c r="L16" s="10">
        <v>11</v>
      </c>
    </row>
    <row r="17" spans="1:12" ht="18" customHeight="1">
      <c r="A17" s="7" t="s">
        <v>17</v>
      </c>
      <c r="B17" s="8">
        <v>34800</v>
      </c>
      <c r="C17" s="9">
        <v>30.06556838895272</v>
      </c>
      <c r="D17" s="10">
        <v>12</v>
      </c>
      <c r="F17" s="8">
        <v>17300</v>
      </c>
      <c r="G17" s="9">
        <v>14.926959060791139</v>
      </c>
      <c r="H17" s="10">
        <v>7</v>
      </c>
      <c r="J17" s="8">
        <v>17500</v>
      </c>
      <c r="K17" s="9">
        <v>15.138609328161579</v>
      </c>
      <c r="L17" s="10">
        <v>13</v>
      </c>
    </row>
    <row r="18" spans="1:12" ht="18" customHeight="1">
      <c r="A18" s="7" t="s">
        <v>18</v>
      </c>
      <c r="B18" s="8">
        <v>67100</v>
      </c>
      <c r="C18" s="9">
        <v>35.738106653880983</v>
      </c>
      <c r="D18" s="10">
        <v>5</v>
      </c>
      <c r="F18" s="8">
        <v>36100</v>
      </c>
      <c r="G18" s="9">
        <v>19.222737201001543</v>
      </c>
      <c r="H18" s="10">
        <v>5</v>
      </c>
      <c r="J18" s="8">
        <v>31000</v>
      </c>
      <c r="K18" s="9">
        <v>16.51536945287944</v>
      </c>
      <c r="L18" s="10">
        <v>12</v>
      </c>
    </row>
    <row r="19" spans="1:12" ht="18" customHeight="1">
      <c r="A19" s="7" t="s">
        <v>19</v>
      </c>
      <c r="B19" s="8">
        <v>74900</v>
      </c>
      <c r="C19" s="9">
        <v>35.084818019554284</v>
      </c>
      <c r="D19" s="10">
        <v>6</v>
      </c>
      <c r="F19" s="8">
        <v>57300</v>
      </c>
      <c r="G19" s="9">
        <v>26.847093325587824</v>
      </c>
      <c r="H19" s="10">
        <v>2</v>
      </c>
      <c r="J19" s="8">
        <v>17600</v>
      </c>
      <c r="K19" s="9">
        <v>8.2377246939664666</v>
      </c>
      <c r="L19" s="10">
        <v>17</v>
      </c>
    </row>
    <row r="20" spans="1:12" ht="18" customHeight="1">
      <c r="A20" s="7" t="s">
        <v>20</v>
      </c>
      <c r="B20" s="8">
        <v>124100</v>
      </c>
      <c r="C20" s="9">
        <v>33.769480404664684</v>
      </c>
      <c r="D20" s="10">
        <v>8</v>
      </c>
      <c r="F20" s="8">
        <v>103300</v>
      </c>
      <c r="G20" s="9">
        <v>28.112988387244194</v>
      </c>
      <c r="H20" s="10">
        <v>1</v>
      </c>
      <c r="J20" s="8">
        <v>20800</v>
      </c>
      <c r="K20" s="9">
        <v>5.6564920174204936</v>
      </c>
      <c r="L20" s="10">
        <v>19</v>
      </c>
    </row>
    <row r="21" spans="1:12" ht="18" customHeight="1">
      <c r="A21" s="7" t="s">
        <v>21</v>
      </c>
      <c r="B21" s="8">
        <v>14000</v>
      </c>
      <c r="C21" s="9">
        <v>21.591766935247808</v>
      </c>
      <c r="D21" s="10">
        <v>19</v>
      </c>
      <c r="F21" s="8">
        <v>9100</v>
      </c>
      <c r="G21" s="9">
        <v>14.064305412192454</v>
      </c>
      <c r="H21" s="10">
        <v>11</v>
      </c>
      <c r="J21" s="8">
        <v>4900</v>
      </c>
      <c r="K21" s="9">
        <v>7.5274615230553534</v>
      </c>
      <c r="L21" s="10">
        <v>18</v>
      </c>
    </row>
    <row r="22" spans="1:12" ht="18" customHeight="1">
      <c r="A22" s="7" t="s">
        <v>22</v>
      </c>
      <c r="B22" s="8">
        <v>20100</v>
      </c>
      <c r="C22" s="9">
        <v>28.381835399205684</v>
      </c>
      <c r="D22" s="10">
        <v>13</v>
      </c>
      <c r="F22" s="8">
        <v>14000</v>
      </c>
      <c r="G22" s="9">
        <v>19.737678967676281</v>
      </c>
      <c r="H22" s="10">
        <v>4</v>
      </c>
      <c r="J22" s="8">
        <v>6100</v>
      </c>
      <c r="K22" s="9">
        <v>8.6441564315294048</v>
      </c>
      <c r="L22" s="10">
        <v>16</v>
      </c>
    </row>
    <row r="23" spans="1:12" ht="18" customHeight="1">
      <c r="A23" s="125"/>
      <c r="B23" s="8"/>
      <c r="C23" s="9"/>
      <c r="D23" s="10"/>
      <c r="F23" s="8"/>
      <c r="G23" s="9"/>
      <c r="H23" s="10"/>
      <c r="J23" s="8"/>
      <c r="K23" s="9"/>
      <c r="L23" s="10"/>
    </row>
    <row r="24" spans="1:12" ht="18" customHeight="1">
      <c r="A24" s="125"/>
      <c r="B24" s="8"/>
      <c r="C24" s="9"/>
      <c r="D24" s="10"/>
      <c r="F24" s="8"/>
      <c r="G24" s="9"/>
      <c r="H24" s="10"/>
      <c r="J24" s="8"/>
      <c r="K24" s="9"/>
      <c r="L24" s="10"/>
    </row>
    <row r="25" spans="1:12" ht="18" customHeight="1">
      <c r="A25" s="11" t="s">
        <v>23</v>
      </c>
      <c r="B25" s="12">
        <v>791700</v>
      </c>
      <c r="C25" s="13">
        <v>30.585227929027365</v>
      </c>
      <c r="D25" s="14"/>
      <c r="F25" s="12">
        <v>399200</v>
      </c>
      <c r="G25" s="13">
        <v>15.420813297962138</v>
      </c>
      <c r="H25" s="14"/>
      <c r="J25" s="12">
        <v>392500</v>
      </c>
      <c r="K25" s="13">
        <v>15.164414631065226</v>
      </c>
      <c r="L25" s="14"/>
    </row>
    <row r="26" spans="1:12">
      <c r="A26" s="7"/>
      <c r="B26" s="15"/>
      <c r="C26" s="16"/>
      <c r="D26" s="16"/>
    </row>
    <row r="27" spans="1:12">
      <c r="A27" s="17" t="s">
        <v>24</v>
      </c>
      <c r="B27" s="17"/>
      <c r="C27" s="17"/>
      <c r="D27" s="17"/>
    </row>
    <row r="28" spans="1:12">
      <c r="A28" s="7" t="s">
        <v>25</v>
      </c>
      <c r="B28" s="2"/>
      <c r="C28" s="2"/>
      <c r="D28" s="2"/>
    </row>
    <row r="29" spans="1:12" ht="19.5" customHeight="1">
      <c r="A29" s="179" t="s">
        <v>26</v>
      </c>
      <c r="B29" s="179"/>
      <c r="C29" s="179"/>
      <c r="D29" s="179"/>
    </row>
    <row r="30" spans="1:12" ht="19.5" customHeight="1">
      <c r="A30" s="19" t="s">
        <v>27</v>
      </c>
      <c r="B30" s="7"/>
      <c r="C30" s="7"/>
      <c r="D30" s="7"/>
    </row>
    <row r="31" spans="1:12">
      <c r="A31" s="19" t="s">
        <v>28</v>
      </c>
      <c r="B31" s="2"/>
      <c r="C31" s="2"/>
      <c r="D31" s="2"/>
    </row>
    <row r="32" spans="1:12">
      <c r="A32" s="19" t="s">
        <v>29</v>
      </c>
      <c r="B32" s="2"/>
      <c r="C32" s="2"/>
      <c r="D32" s="2"/>
    </row>
    <row r="33" spans="1:4">
      <c r="A33" s="2"/>
      <c r="B33" s="2"/>
      <c r="C33" s="2"/>
      <c r="D33" s="2"/>
    </row>
    <row r="34" spans="1:4">
      <c r="A34" s="20"/>
      <c r="B34" s="21" t="s">
        <v>30</v>
      </c>
      <c r="C34" s="2"/>
      <c r="D34" s="2"/>
    </row>
    <row r="35" spans="1:4">
      <c r="A35" s="22"/>
      <c r="B35" s="21" t="s">
        <v>31</v>
      </c>
      <c r="C35" s="23"/>
      <c r="D35" s="2"/>
    </row>
    <row r="36" spans="1:4">
      <c r="A36" s="24" t="s">
        <v>32</v>
      </c>
      <c r="B36" s="21" t="s">
        <v>33</v>
      </c>
      <c r="C36" s="23"/>
      <c r="D36" s="2"/>
    </row>
    <row r="37" spans="1:4">
      <c r="A37" s="24" t="s">
        <v>34</v>
      </c>
      <c r="B37" s="21" t="s">
        <v>35</v>
      </c>
      <c r="C37" s="23"/>
      <c r="D37" s="2"/>
    </row>
  </sheetData>
  <mergeCells count="4">
    <mergeCell ref="B2:D2"/>
    <mergeCell ref="A29:D29"/>
    <mergeCell ref="F2:H2"/>
    <mergeCell ref="J2:L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9"/>
  <sheetViews>
    <sheetView showGridLines="0" workbookViewId="0"/>
  </sheetViews>
  <sheetFormatPr defaultRowHeight="15"/>
  <cols>
    <col min="1" max="1" customWidth="true" width="40.85546875" collapsed="false"/>
    <col min="2" max="7" customWidth="true" width="13.140625" collapsed="false"/>
  </cols>
  <sheetData>
    <row r="1" spans="1:7">
      <c r="A1" s="34" t="s">
        <v>66</v>
      </c>
    </row>
    <row r="3" spans="1:7" ht="42.75" customHeight="1">
      <c r="A3" s="35"/>
      <c r="B3" s="181" t="s">
        <v>47</v>
      </c>
      <c r="C3" s="181"/>
      <c r="D3" s="181"/>
      <c r="E3" s="181" t="s">
        <v>48</v>
      </c>
      <c r="F3" s="181"/>
      <c r="G3" s="181"/>
    </row>
    <row r="4" spans="1:7">
      <c r="A4" s="36"/>
      <c r="B4" s="37" t="s">
        <v>49</v>
      </c>
      <c r="C4" s="37" t="s">
        <v>50</v>
      </c>
      <c r="D4" s="37" t="s">
        <v>36</v>
      </c>
      <c r="E4" s="37" t="s">
        <v>49</v>
      </c>
      <c r="F4" s="37" t="s">
        <v>50</v>
      </c>
      <c r="G4" s="37" t="s">
        <v>36</v>
      </c>
    </row>
    <row r="5" spans="1:7">
      <c r="A5" s="34" t="s">
        <v>4</v>
      </c>
      <c r="B5" s="38">
        <v>15000</v>
      </c>
      <c r="C5" s="38">
        <v>4000</v>
      </c>
      <c r="D5" s="38">
        <v>19000</v>
      </c>
      <c r="E5" s="39">
        <v>96.274444812727879</v>
      </c>
      <c r="F5" s="39">
        <v>98.446995273463884</v>
      </c>
      <c r="G5" s="39">
        <v>96.768742318721834</v>
      </c>
    </row>
    <row r="6" spans="1:7">
      <c r="A6" s="34" t="s">
        <v>5</v>
      </c>
      <c r="B6" s="38">
        <v>43000</v>
      </c>
      <c r="C6" s="38">
        <v>13000</v>
      </c>
      <c r="D6" s="38">
        <v>55000</v>
      </c>
      <c r="E6" s="39">
        <v>99.337887300958201</v>
      </c>
      <c r="F6" s="39">
        <v>97.883964296706679</v>
      </c>
      <c r="G6" s="39">
        <v>98.999803181305808</v>
      </c>
    </row>
    <row r="7" spans="1:7">
      <c r="A7" s="34" t="s">
        <v>6</v>
      </c>
      <c r="B7" s="38">
        <v>142000</v>
      </c>
      <c r="C7" s="38">
        <v>42000</v>
      </c>
      <c r="D7" s="38">
        <v>184000</v>
      </c>
      <c r="E7" s="39">
        <v>97.782538092112077</v>
      </c>
      <c r="F7" s="39">
        <v>95.819021405336542</v>
      </c>
      <c r="G7" s="39">
        <v>97.32504399075664</v>
      </c>
    </row>
    <row r="8" spans="1:7">
      <c r="A8" s="34" t="s">
        <v>7</v>
      </c>
      <c r="B8" s="40" t="s">
        <v>32</v>
      </c>
      <c r="C8" s="40" t="s">
        <v>32</v>
      </c>
      <c r="D8" s="38">
        <v>22000</v>
      </c>
      <c r="E8" s="40" t="s">
        <v>32</v>
      </c>
      <c r="F8" s="40" t="s">
        <v>32</v>
      </c>
      <c r="G8" s="39">
        <v>99.843917231537631</v>
      </c>
    </row>
    <row r="9" spans="1:7">
      <c r="A9" s="34" t="s">
        <v>8</v>
      </c>
      <c r="B9" s="40" t="s">
        <v>32</v>
      </c>
      <c r="C9" s="40" t="s">
        <v>32</v>
      </c>
      <c r="D9" s="38">
        <v>20000</v>
      </c>
      <c r="E9" s="40" t="s">
        <v>32</v>
      </c>
      <c r="F9" s="40" t="s">
        <v>32</v>
      </c>
      <c r="G9" s="39">
        <v>93.716354186003343</v>
      </c>
    </row>
    <row r="10" spans="1:7">
      <c r="A10" s="34" t="s">
        <v>9</v>
      </c>
      <c r="B10" s="38">
        <v>111000</v>
      </c>
      <c r="C10" s="38">
        <v>22000</v>
      </c>
      <c r="D10" s="38">
        <v>133000</v>
      </c>
      <c r="E10" s="39">
        <v>97.18640196767393</v>
      </c>
      <c r="F10" s="39">
        <v>98.57149234409178</v>
      </c>
      <c r="G10" s="39">
        <v>97.41414111757841</v>
      </c>
    </row>
    <row r="11" spans="1:7">
      <c r="A11" s="34" t="s">
        <v>10</v>
      </c>
      <c r="B11" s="38">
        <v>141000</v>
      </c>
      <c r="C11" s="38">
        <v>153000</v>
      </c>
      <c r="D11" s="38">
        <v>294000</v>
      </c>
      <c r="E11" s="39">
        <v>96.696023155959779</v>
      </c>
      <c r="F11" s="39">
        <v>97.580994621600269</v>
      </c>
      <c r="G11" s="39">
        <v>97.154777713911955</v>
      </c>
    </row>
    <row r="12" spans="1:7">
      <c r="A12" s="34" t="s">
        <v>11</v>
      </c>
      <c r="B12" s="38">
        <v>76000</v>
      </c>
      <c r="C12" s="38">
        <v>20000</v>
      </c>
      <c r="D12" s="38">
        <v>96000</v>
      </c>
      <c r="E12" s="39">
        <v>97.868274606515257</v>
      </c>
      <c r="F12" s="39">
        <v>97.550782388959078</v>
      </c>
      <c r="G12" s="39">
        <v>97.8016260826099</v>
      </c>
    </row>
    <row r="13" spans="1:7">
      <c r="A13" s="34" t="s">
        <v>12</v>
      </c>
      <c r="B13" s="38">
        <v>61000</v>
      </c>
      <c r="C13" s="38">
        <v>72000</v>
      </c>
      <c r="D13" s="38">
        <v>133000</v>
      </c>
      <c r="E13" s="39">
        <v>95.058553813743103</v>
      </c>
      <c r="F13" s="39">
        <v>93.364823779636467</v>
      </c>
      <c r="G13" s="39">
        <v>94.139227865404095</v>
      </c>
    </row>
    <row r="14" spans="1:7">
      <c r="A14" s="34" t="s">
        <v>13</v>
      </c>
      <c r="B14" s="38">
        <v>42000</v>
      </c>
      <c r="C14" s="38">
        <v>17000</v>
      </c>
      <c r="D14" s="38">
        <v>59000</v>
      </c>
      <c r="E14" s="39">
        <v>97.93927769461078</v>
      </c>
      <c r="F14" s="39">
        <v>89.630358252226145</v>
      </c>
      <c r="G14" s="39">
        <v>95.353483276406521</v>
      </c>
    </row>
    <row r="15" spans="1:7">
      <c r="A15" s="34" t="s">
        <v>14</v>
      </c>
      <c r="B15" s="38">
        <v>51000</v>
      </c>
      <c r="C15" s="38">
        <v>46000</v>
      </c>
      <c r="D15" s="38">
        <v>97000</v>
      </c>
      <c r="E15" s="39">
        <v>98.125314058211899</v>
      </c>
      <c r="F15" s="39">
        <v>97.83968884755221</v>
      </c>
      <c r="G15" s="39">
        <v>97.988894497728424</v>
      </c>
    </row>
    <row r="16" spans="1:7">
      <c r="A16" s="34" t="s">
        <v>15</v>
      </c>
      <c r="B16" s="38">
        <v>6000</v>
      </c>
      <c r="C16" s="38">
        <v>9000</v>
      </c>
      <c r="D16" s="38">
        <v>16000</v>
      </c>
      <c r="E16" s="39">
        <v>98.46481228150175</v>
      </c>
      <c r="F16" s="39">
        <v>94.69985946597069</v>
      </c>
      <c r="G16" s="39">
        <v>96.197327852004108</v>
      </c>
    </row>
    <row r="17" spans="1:7">
      <c r="A17" s="34" t="s">
        <v>16</v>
      </c>
      <c r="B17" s="38">
        <v>63000</v>
      </c>
      <c r="C17" s="38">
        <v>56000</v>
      </c>
      <c r="D17" s="38">
        <v>119000</v>
      </c>
      <c r="E17" s="39">
        <v>96.310257117465</v>
      </c>
      <c r="F17" s="39">
        <v>95.040546308151946</v>
      </c>
      <c r="G17" s="39">
        <v>95.709682889604892</v>
      </c>
    </row>
    <row r="18" spans="1:7">
      <c r="A18" s="34" t="s">
        <v>17</v>
      </c>
      <c r="B18" s="38">
        <v>36000</v>
      </c>
      <c r="C18" s="38">
        <v>48000</v>
      </c>
      <c r="D18" s="38">
        <v>84000</v>
      </c>
      <c r="E18" s="39">
        <v>93.068597599979526</v>
      </c>
      <c r="F18" s="39">
        <v>95.469925560288203</v>
      </c>
      <c r="G18" s="39">
        <v>94.41925552756787</v>
      </c>
    </row>
    <row r="19" spans="1:7">
      <c r="A19" s="34" t="s">
        <v>18</v>
      </c>
      <c r="B19" s="38">
        <v>89000</v>
      </c>
      <c r="C19" s="38">
        <v>105000</v>
      </c>
      <c r="D19" s="38">
        <v>194000</v>
      </c>
      <c r="E19" s="39">
        <v>98.550772921108745</v>
      </c>
      <c r="F19" s="39">
        <v>97.976068056464428</v>
      </c>
      <c r="G19" s="39">
        <v>98.238739607548553</v>
      </c>
    </row>
    <row r="20" spans="1:7">
      <c r="A20" s="34" t="s">
        <v>19</v>
      </c>
      <c r="B20" s="38">
        <v>60000</v>
      </c>
      <c r="C20" s="38">
        <v>150000</v>
      </c>
      <c r="D20" s="38">
        <v>210000</v>
      </c>
      <c r="E20" s="39">
        <v>91.597431449526766</v>
      </c>
      <c r="F20" s="39">
        <v>92.675847588464151</v>
      </c>
      <c r="G20" s="39">
        <v>92.364527691875182</v>
      </c>
    </row>
    <row r="21" spans="1:7">
      <c r="A21" s="34" t="s">
        <v>20</v>
      </c>
      <c r="B21" s="38">
        <v>71000</v>
      </c>
      <c r="C21" s="38">
        <v>291000</v>
      </c>
      <c r="D21" s="38">
        <v>363000</v>
      </c>
      <c r="E21" s="39">
        <v>97.799453979229256</v>
      </c>
      <c r="F21" s="39">
        <v>97.487565020049942</v>
      </c>
      <c r="G21" s="39">
        <v>97.548736024970069</v>
      </c>
    </row>
    <row r="22" spans="1:7">
      <c r="A22" s="34" t="s">
        <v>21</v>
      </c>
      <c r="B22" s="38">
        <v>28000</v>
      </c>
      <c r="C22" s="38">
        <v>23000</v>
      </c>
      <c r="D22" s="38">
        <v>51000</v>
      </c>
      <c r="E22" s="39">
        <v>97.476175515760815</v>
      </c>
      <c r="F22" s="39">
        <v>96.596318294789157</v>
      </c>
      <c r="G22" s="39">
        <v>97.077463444431729</v>
      </c>
    </row>
    <row r="23" spans="1:7">
      <c r="A23" s="34" t="s">
        <v>22</v>
      </c>
      <c r="B23" s="38">
        <v>23000</v>
      </c>
      <c r="C23" s="38">
        <v>32000</v>
      </c>
      <c r="D23" s="38">
        <v>55000</v>
      </c>
      <c r="E23" s="39">
        <v>96.496387161821545</v>
      </c>
      <c r="F23" s="39">
        <v>95.842159414149975</v>
      </c>
      <c r="G23" s="39">
        <v>96.116094986807383</v>
      </c>
    </row>
    <row r="24" spans="1:7">
      <c r="A24" s="34"/>
      <c r="B24" s="38"/>
      <c r="C24" s="38"/>
      <c r="D24" s="38"/>
      <c r="E24" s="39"/>
      <c r="F24" s="39"/>
      <c r="G24" s="39"/>
    </row>
    <row r="25" spans="1:7">
      <c r="A25" s="34"/>
      <c r="B25" s="38"/>
      <c r="C25" s="38"/>
      <c r="D25" s="38"/>
      <c r="E25" s="39"/>
      <c r="F25" s="39"/>
      <c r="G25" s="39"/>
    </row>
    <row r="26" spans="1:7">
      <c r="A26" s="11" t="s">
        <v>23</v>
      </c>
      <c r="B26" s="41">
        <v>1095000</v>
      </c>
      <c r="C26" s="41">
        <v>1116000</v>
      </c>
      <c r="D26" s="41">
        <v>2212000</v>
      </c>
      <c r="E26" s="42">
        <v>96.834025714313498</v>
      </c>
      <c r="F26" s="42">
        <v>96.119828152623484</v>
      </c>
      <c r="G26" s="42">
        <v>96.47223152840013</v>
      </c>
    </row>
    <row r="28" spans="1:7">
      <c r="A28" s="34" t="s">
        <v>51</v>
      </c>
    </row>
    <row r="29" spans="1:7">
      <c r="A29" s="34" t="s">
        <v>52</v>
      </c>
    </row>
    <row r="30" spans="1:7">
      <c r="A30" s="34" t="s">
        <v>174</v>
      </c>
    </row>
    <row r="31" spans="1:7">
      <c r="A31" s="34" t="s">
        <v>53</v>
      </c>
    </row>
    <row r="32" spans="1:7">
      <c r="A32" s="43" t="s">
        <v>54</v>
      </c>
      <c r="B32" s="44"/>
      <c r="C32" s="44"/>
      <c r="D32" s="44"/>
    </row>
    <row r="33" spans="1:4">
      <c r="A33" s="43" t="s">
        <v>55</v>
      </c>
      <c r="B33" s="44"/>
      <c r="C33" s="44"/>
      <c r="D33" s="44"/>
    </row>
    <row r="34" spans="1:4">
      <c r="A34" s="34"/>
    </row>
    <row r="35" spans="1:4">
      <c r="A35" s="20"/>
      <c r="B35" s="21" t="s">
        <v>30</v>
      </c>
    </row>
    <row r="36" spans="1:4">
      <c r="A36" s="22"/>
      <c r="B36" s="21" t="s">
        <v>31</v>
      </c>
    </row>
    <row r="37" spans="1:4">
      <c r="A37" s="24" t="s">
        <v>32</v>
      </c>
      <c r="B37" s="21" t="s">
        <v>33</v>
      </c>
    </row>
    <row r="38" spans="1:4">
      <c r="A38" s="24" t="s">
        <v>34</v>
      </c>
      <c r="B38" s="21" t="s">
        <v>35</v>
      </c>
    </row>
    <row r="39" spans="1:4">
      <c r="A39" s="34"/>
    </row>
    <row r="40" spans="1:4">
      <c r="A40" s="34"/>
    </row>
    <row r="41" spans="1:4">
      <c r="A41" s="34"/>
    </row>
    <row r="42" spans="1:4">
      <c r="A42" s="34"/>
    </row>
    <row r="43" spans="1:4">
      <c r="A43" s="34"/>
    </row>
    <row r="44" spans="1:4">
      <c r="A44" s="34"/>
    </row>
    <row r="45" spans="1:4">
      <c r="A45" s="34"/>
    </row>
    <row r="46" spans="1:4">
      <c r="A46" s="34"/>
    </row>
    <row r="47" spans="1:4">
      <c r="A47" s="34"/>
    </row>
    <row r="48" spans="1:4">
      <c r="A48" s="34"/>
    </row>
    <row r="49" spans="1:1">
      <c r="A49" s="34"/>
    </row>
  </sheetData>
  <mergeCells count="2">
    <mergeCell ref="B3:D3"/>
    <mergeCell ref="E3: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50"/>
  <sheetViews>
    <sheetView showGridLines="0" workbookViewId="0"/>
  </sheetViews>
  <sheetFormatPr defaultRowHeight="15"/>
  <cols>
    <col min="1" max="1" customWidth="true" width="40.85546875" collapsed="false"/>
    <col min="2" max="5" customWidth="true" width="12.7109375" collapsed="false"/>
    <col min="6" max="6" customWidth="true" width="5.7109375" collapsed="false"/>
    <col min="7" max="10" customWidth="true" width="12.7109375" collapsed="false"/>
  </cols>
  <sheetData>
    <row r="1" spans="1:10">
      <c r="A1" s="34" t="s">
        <v>67</v>
      </c>
    </row>
    <row r="3" spans="1:10" ht="42.75" customHeight="1">
      <c r="A3" s="35"/>
      <c r="B3" s="181" t="s">
        <v>1</v>
      </c>
      <c r="C3" s="181"/>
      <c r="D3" s="181"/>
      <c r="E3" s="181"/>
      <c r="F3" s="45"/>
      <c r="G3" s="181" t="s">
        <v>56</v>
      </c>
      <c r="H3" s="181"/>
      <c r="I3" s="181"/>
      <c r="J3" s="181"/>
    </row>
    <row r="4" spans="1:10" s="49" customFormat="1" ht="28.5">
      <c r="A4" s="46"/>
      <c r="B4" s="47" t="s">
        <v>57</v>
      </c>
      <c r="C4" s="47" t="s">
        <v>58</v>
      </c>
      <c r="D4" s="47" t="s">
        <v>59</v>
      </c>
      <c r="E4" s="47" t="s">
        <v>60</v>
      </c>
      <c r="F4" s="48"/>
      <c r="G4" s="47" t="s">
        <v>57</v>
      </c>
      <c r="H4" s="47" t="s">
        <v>58</v>
      </c>
      <c r="I4" s="47" t="s">
        <v>59</v>
      </c>
      <c r="J4" s="47" t="s">
        <v>60</v>
      </c>
    </row>
    <row r="5" spans="1:10">
      <c r="A5" s="34" t="s">
        <v>4</v>
      </c>
      <c r="B5" s="50">
        <v>1900</v>
      </c>
      <c r="C5" s="51">
        <v>24300</v>
      </c>
      <c r="D5" s="51">
        <v>4600</v>
      </c>
      <c r="E5" s="51">
        <v>7700</v>
      </c>
      <c r="F5" s="52"/>
      <c r="G5" s="53">
        <v>5.027932960893855</v>
      </c>
      <c r="H5" s="54">
        <v>63.011562946602574</v>
      </c>
      <c r="I5" s="54">
        <v>11.973496167337924</v>
      </c>
      <c r="J5" s="54">
        <v>19.987007925165649</v>
      </c>
    </row>
    <row r="6" spans="1:10">
      <c r="A6" s="34" t="s">
        <v>5</v>
      </c>
      <c r="B6" s="51">
        <v>25600</v>
      </c>
      <c r="C6" s="51">
        <v>19700</v>
      </c>
      <c r="D6" s="51">
        <v>13700</v>
      </c>
      <c r="E6" s="50">
        <v>2100</v>
      </c>
      <c r="F6" s="52"/>
      <c r="G6" s="54">
        <v>41.919100902701551</v>
      </c>
      <c r="H6" s="54">
        <v>32.256426219302412</v>
      </c>
      <c r="I6" s="54">
        <v>22.420092072281655</v>
      </c>
      <c r="J6" s="53">
        <v>3.404380805714379</v>
      </c>
    </row>
    <row r="7" spans="1:10">
      <c r="A7" s="34" t="s">
        <v>6</v>
      </c>
      <c r="B7" s="51">
        <v>45000</v>
      </c>
      <c r="C7" s="51">
        <v>83800</v>
      </c>
      <c r="D7" s="51">
        <v>57600</v>
      </c>
      <c r="E7" s="51">
        <v>23800</v>
      </c>
      <c r="F7" s="52"/>
      <c r="G7" s="54">
        <v>21.427823869690972</v>
      </c>
      <c r="H7" s="54">
        <v>39.851004719135332</v>
      </c>
      <c r="I7" s="54">
        <v>27.377644999238846</v>
      </c>
      <c r="J7" s="54">
        <v>11.343526411934846</v>
      </c>
    </row>
    <row r="8" spans="1:10">
      <c r="A8" s="34" t="s">
        <v>7</v>
      </c>
      <c r="B8" s="51">
        <v>7900</v>
      </c>
      <c r="C8" s="51">
        <v>8300</v>
      </c>
      <c r="D8" s="51">
        <v>6400</v>
      </c>
      <c r="E8" s="50">
        <v>400</v>
      </c>
      <c r="F8" s="52"/>
      <c r="G8" s="54">
        <v>34.174791086350979</v>
      </c>
      <c r="H8" s="54">
        <v>36.216051532033426</v>
      </c>
      <c r="I8" s="54">
        <v>27.977019498607241</v>
      </c>
      <c r="J8" s="53">
        <v>1.6321378830083566</v>
      </c>
    </row>
    <row r="9" spans="1:10">
      <c r="A9" s="34" t="s">
        <v>8</v>
      </c>
      <c r="B9" s="50">
        <v>3300</v>
      </c>
      <c r="C9" s="51">
        <v>4600</v>
      </c>
      <c r="D9" s="51">
        <v>8200</v>
      </c>
      <c r="E9" s="51">
        <v>6200</v>
      </c>
      <c r="F9" s="52"/>
      <c r="G9" s="53">
        <v>14.955107875106089</v>
      </c>
      <c r="H9" s="54">
        <v>20.51190423013356</v>
      </c>
      <c r="I9" s="54">
        <v>36.807075534908648</v>
      </c>
      <c r="J9" s="54">
        <v>27.725912359851701</v>
      </c>
    </row>
    <row r="10" spans="1:10">
      <c r="A10" s="34" t="s">
        <v>9</v>
      </c>
      <c r="B10" s="51">
        <v>36200</v>
      </c>
      <c r="C10" s="51">
        <v>106800</v>
      </c>
      <c r="D10" s="51">
        <v>32700</v>
      </c>
      <c r="E10" s="51">
        <v>15900</v>
      </c>
      <c r="F10" s="52"/>
      <c r="G10" s="54">
        <v>18.889689225726304</v>
      </c>
      <c r="H10" s="54">
        <v>55.763469147014924</v>
      </c>
      <c r="I10" s="54">
        <v>17.063877318802</v>
      </c>
      <c r="J10" s="54">
        <v>8.2829643084567763</v>
      </c>
    </row>
    <row r="11" spans="1:10">
      <c r="A11" s="34" t="s">
        <v>10</v>
      </c>
      <c r="B11" s="51">
        <v>42400</v>
      </c>
      <c r="C11" s="51">
        <v>55000</v>
      </c>
      <c r="D11" s="51">
        <v>200600</v>
      </c>
      <c r="E11" s="51">
        <v>40900</v>
      </c>
      <c r="F11" s="52"/>
      <c r="G11" s="54">
        <v>12.52017455601224</v>
      </c>
      <c r="H11" s="54">
        <v>16.226686769917116</v>
      </c>
      <c r="I11" s="54">
        <v>59.191483460552284</v>
      </c>
      <c r="J11" s="54">
        <v>12.061655213518355</v>
      </c>
    </row>
    <row r="12" spans="1:10">
      <c r="A12" s="34" t="s">
        <v>11</v>
      </c>
      <c r="B12" s="51">
        <v>12800</v>
      </c>
      <c r="C12" s="51">
        <v>16800</v>
      </c>
      <c r="D12" s="51">
        <v>69900</v>
      </c>
      <c r="E12" s="51">
        <v>19700</v>
      </c>
      <c r="F12" s="52"/>
      <c r="G12" s="54">
        <v>10.758872800140857</v>
      </c>
      <c r="H12" s="54">
        <v>14.101736410970158</v>
      </c>
      <c r="I12" s="54">
        <v>58.611206600206259</v>
      </c>
      <c r="J12" s="54">
        <v>16.528184188682726</v>
      </c>
    </row>
    <row r="13" spans="1:10">
      <c r="A13" s="34" t="s">
        <v>12</v>
      </c>
      <c r="B13" s="51">
        <v>4400</v>
      </c>
      <c r="C13" s="51">
        <v>56700</v>
      </c>
      <c r="D13" s="51">
        <v>28200</v>
      </c>
      <c r="E13" s="51">
        <v>74400</v>
      </c>
      <c r="F13" s="52"/>
      <c r="G13" s="54">
        <v>2.6689152032848185</v>
      </c>
      <c r="H13" s="54">
        <v>34.665346873434274</v>
      </c>
      <c r="I13" s="54">
        <v>17.220246605809532</v>
      </c>
      <c r="J13" s="54">
        <v>45.445491317471379</v>
      </c>
    </row>
    <row r="14" spans="1:10">
      <c r="A14" s="34" t="s">
        <v>13</v>
      </c>
      <c r="B14" s="51">
        <v>42500</v>
      </c>
      <c r="C14" s="51">
        <v>20700</v>
      </c>
      <c r="D14" s="51">
        <v>11200</v>
      </c>
      <c r="E14" s="50">
        <v>1200</v>
      </c>
      <c r="F14" s="52"/>
      <c r="G14" s="54">
        <v>56.190438373570515</v>
      </c>
      <c r="H14" s="54">
        <v>27.414231257941552</v>
      </c>
      <c r="I14" s="54">
        <v>14.765988987717069</v>
      </c>
      <c r="J14" s="53">
        <v>1.6293413807708597</v>
      </c>
    </row>
    <row r="15" spans="1:10">
      <c r="A15" s="34" t="s">
        <v>14</v>
      </c>
      <c r="B15" s="51">
        <v>36400</v>
      </c>
      <c r="C15" s="51">
        <v>33400</v>
      </c>
      <c r="D15" s="51">
        <v>31200</v>
      </c>
      <c r="E15" s="50">
        <v>1900</v>
      </c>
      <c r="F15" s="52"/>
      <c r="G15" s="54">
        <v>35.362394855955088</v>
      </c>
      <c r="H15" s="54">
        <v>32.488295743730212</v>
      </c>
      <c r="I15" s="54">
        <v>30.350447772791732</v>
      </c>
      <c r="J15" s="53">
        <v>1.7988616275229714</v>
      </c>
    </row>
    <row r="16" spans="1:10">
      <c r="A16" s="34" t="s">
        <v>15</v>
      </c>
      <c r="B16" s="51">
        <v>4900</v>
      </c>
      <c r="C16" s="51">
        <v>12000</v>
      </c>
      <c r="D16" s="51">
        <v>3500</v>
      </c>
      <c r="E16" s="50">
        <v>1300</v>
      </c>
      <c r="F16" s="52"/>
      <c r="G16" s="54">
        <v>22.521318276100484</v>
      </c>
      <c r="H16" s="54">
        <v>55.307674579396171</v>
      </c>
      <c r="I16" s="54">
        <v>16.16962433740493</v>
      </c>
      <c r="J16" s="53">
        <v>6.0013828070984099</v>
      </c>
    </row>
    <row r="17" spans="1:10">
      <c r="A17" s="34" t="s">
        <v>16</v>
      </c>
      <c r="B17" s="51">
        <v>74800</v>
      </c>
      <c r="C17" s="51">
        <v>49100</v>
      </c>
      <c r="D17" s="51">
        <v>33900</v>
      </c>
      <c r="E17" s="50">
        <v>2600</v>
      </c>
      <c r="F17" s="52"/>
      <c r="G17" s="54">
        <v>46.642470503130532</v>
      </c>
      <c r="H17" s="54">
        <v>30.591309336725786</v>
      </c>
      <c r="I17" s="54">
        <v>21.119259647284792</v>
      </c>
      <c r="J17" s="53">
        <v>1.6469605128588891</v>
      </c>
    </row>
    <row r="18" spans="1:10">
      <c r="A18" s="34" t="s">
        <v>17</v>
      </c>
      <c r="B18" s="51">
        <v>11400</v>
      </c>
      <c r="C18" s="51">
        <v>26700</v>
      </c>
      <c r="D18" s="51">
        <v>35500</v>
      </c>
      <c r="E18" s="51">
        <v>40400</v>
      </c>
      <c r="F18" s="52"/>
      <c r="G18" s="54">
        <v>9.9862228735400205</v>
      </c>
      <c r="H18" s="54">
        <v>23.391279166703232</v>
      </c>
      <c r="I18" s="54">
        <v>31.15473380310117</v>
      </c>
      <c r="J18" s="54">
        <v>35.467764156655576</v>
      </c>
    </row>
    <row r="19" spans="1:10">
      <c r="A19" s="34" t="s">
        <v>18</v>
      </c>
      <c r="B19" s="51">
        <v>61300</v>
      </c>
      <c r="C19" s="51">
        <v>70900</v>
      </c>
      <c r="D19" s="51">
        <v>60900</v>
      </c>
      <c r="E19" s="51">
        <v>7600</v>
      </c>
      <c r="F19" s="52"/>
      <c r="G19" s="54">
        <v>30.548936721733149</v>
      </c>
      <c r="H19" s="54">
        <v>35.320977438361759</v>
      </c>
      <c r="I19" s="54">
        <v>30.335583182955645</v>
      </c>
      <c r="J19" s="54">
        <v>3.7945026569494429</v>
      </c>
    </row>
    <row r="20" spans="1:10">
      <c r="A20" s="34" t="s">
        <v>19</v>
      </c>
      <c r="B20" s="51">
        <v>134900</v>
      </c>
      <c r="C20" s="51">
        <v>35600</v>
      </c>
      <c r="D20" s="51">
        <v>62700</v>
      </c>
      <c r="E20" s="51">
        <v>12400</v>
      </c>
      <c r="F20" s="52"/>
      <c r="G20" s="54">
        <v>54.935557672422917</v>
      </c>
      <c r="H20" s="54">
        <v>14.505019418187148</v>
      </c>
      <c r="I20" s="54">
        <v>25.531862924696512</v>
      </c>
      <c r="J20" s="54">
        <v>5.0275599846934211</v>
      </c>
    </row>
    <row r="21" spans="1:10">
      <c r="A21" s="34" t="s">
        <v>20</v>
      </c>
      <c r="B21" s="51">
        <v>160500</v>
      </c>
      <c r="C21" s="51">
        <v>44100</v>
      </c>
      <c r="D21" s="51">
        <v>175500</v>
      </c>
      <c r="E21" s="51">
        <v>18900</v>
      </c>
      <c r="F21" s="52"/>
      <c r="G21" s="54">
        <v>40.227629808379</v>
      </c>
      <c r="H21" s="54">
        <v>11.054980467037028</v>
      </c>
      <c r="I21" s="54">
        <v>43.978109048811106</v>
      </c>
      <c r="J21" s="54">
        <v>4.7392806757728607</v>
      </c>
    </row>
    <row r="22" spans="1:10">
      <c r="A22" s="34" t="s">
        <v>21</v>
      </c>
      <c r="B22" s="51">
        <v>6800</v>
      </c>
      <c r="C22" s="51">
        <v>39300</v>
      </c>
      <c r="D22" s="51">
        <v>20600</v>
      </c>
      <c r="E22" s="51">
        <v>4900</v>
      </c>
      <c r="F22" s="52"/>
      <c r="G22" s="54">
        <v>9.4430078971276821</v>
      </c>
      <c r="H22" s="54">
        <v>54.882940806485422</v>
      </c>
      <c r="I22" s="54">
        <v>28.781885526591655</v>
      </c>
      <c r="J22" s="54">
        <v>6.8921657697952332</v>
      </c>
    </row>
    <row r="23" spans="1:10">
      <c r="A23" s="34" t="s">
        <v>22</v>
      </c>
      <c r="B23" s="51">
        <v>16700</v>
      </c>
      <c r="C23" s="51">
        <v>24400</v>
      </c>
      <c r="D23" s="51">
        <v>41400</v>
      </c>
      <c r="E23" s="51">
        <v>5400</v>
      </c>
      <c r="F23" s="52"/>
      <c r="G23" s="54">
        <v>18.938403283945281</v>
      </c>
      <c r="H23" s="54">
        <v>27.778219983398341</v>
      </c>
      <c r="I23" s="54">
        <v>47.098688923507268</v>
      </c>
      <c r="J23" s="54">
        <v>6.184687809149108</v>
      </c>
    </row>
    <row r="24" spans="1:10">
      <c r="A24" s="34"/>
      <c r="B24" s="51"/>
      <c r="C24" s="51"/>
      <c r="D24" s="51"/>
      <c r="E24" s="51"/>
      <c r="F24" s="52"/>
      <c r="G24" s="54"/>
      <c r="H24" s="54"/>
      <c r="I24" s="54"/>
      <c r="J24" s="54"/>
    </row>
    <row r="25" spans="1:10">
      <c r="A25" s="34"/>
      <c r="B25" s="51"/>
      <c r="C25" s="51"/>
      <c r="D25" s="51"/>
      <c r="E25" s="51"/>
      <c r="F25" s="52"/>
      <c r="G25" s="54"/>
      <c r="H25" s="54"/>
      <c r="I25" s="54"/>
      <c r="J25" s="54"/>
    </row>
    <row r="26" spans="1:10">
      <c r="A26" s="11" t="s">
        <v>23</v>
      </c>
      <c r="B26" s="41">
        <v>733000</v>
      </c>
      <c r="C26" s="41">
        <v>737000</v>
      </c>
      <c r="D26" s="41">
        <v>902000</v>
      </c>
      <c r="E26" s="41">
        <v>288000</v>
      </c>
      <c r="F26" s="55"/>
      <c r="G26" s="42">
        <v>27.557533672170422</v>
      </c>
      <c r="H26" s="42">
        <v>27.701379604715136</v>
      </c>
      <c r="I26" s="42">
        <v>33.910484582160471</v>
      </c>
      <c r="J26" s="42">
        <v>10.830602140953971</v>
      </c>
    </row>
    <row r="28" spans="1:10">
      <c r="A28" s="34" t="s">
        <v>51</v>
      </c>
    </row>
    <row r="29" spans="1:10">
      <c r="A29" s="34" t="s">
        <v>52</v>
      </c>
    </row>
    <row r="30" spans="1:10">
      <c r="A30" s="34" t="s">
        <v>61</v>
      </c>
    </row>
    <row r="31" spans="1:10">
      <c r="A31" s="43" t="s">
        <v>62</v>
      </c>
      <c r="B31" s="44"/>
      <c r="C31" s="44"/>
      <c r="D31" s="44"/>
      <c r="E31" s="44"/>
      <c r="F31" s="44"/>
    </row>
    <row r="32" spans="1:10">
      <c r="A32" s="43" t="s">
        <v>63</v>
      </c>
      <c r="B32" s="44"/>
      <c r="C32" s="44"/>
      <c r="D32" s="44"/>
      <c r="E32" s="44"/>
      <c r="F32" s="44"/>
    </row>
    <row r="33" spans="1:12">
      <c r="A33" s="43" t="s">
        <v>64</v>
      </c>
      <c r="B33" s="44"/>
      <c r="C33" s="44"/>
      <c r="D33" s="44"/>
      <c r="E33" s="44"/>
      <c r="F33" s="44"/>
    </row>
    <row r="34" spans="1:12" ht="46.5" customHeight="1">
      <c r="A34" s="182" t="s">
        <v>65</v>
      </c>
      <c r="B34" s="182"/>
      <c r="C34" s="182"/>
      <c r="D34" s="182"/>
      <c r="E34" s="182"/>
      <c r="F34" s="182"/>
      <c r="G34" s="182"/>
      <c r="H34" s="182"/>
      <c r="I34" s="182"/>
      <c r="J34" s="182"/>
      <c r="K34" s="182"/>
      <c r="L34" s="182"/>
    </row>
    <row r="35" spans="1:12">
      <c r="A35" s="56"/>
    </row>
    <row r="36" spans="1:12">
      <c r="A36" s="20"/>
      <c r="B36" s="21" t="s">
        <v>30</v>
      </c>
    </row>
    <row r="37" spans="1:12">
      <c r="A37" s="22"/>
      <c r="B37" s="21" t="s">
        <v>31</v>
      </c>
    </row>
    <row r="38" spans="1:12">
      <c r="A38" s="24" t="s">
        <v>32</v>
      </c>
      <c r="B38" s="21" t="s">
        <v>33</v>
      </c>
    </row>
    <row r="39" spans="1:12">
      <c r="A39" s="24" t="s">
        <v>34</v>
      </c>
      <c r="B39" s="21" t="s">
        <v>35</v>
      </c>
    </row>
    <row r="40" spans="1:12">
      <c r="A40" s="34"/>
    </row>
    <row r="41" spans="1:12">
      <c r="A41" s="34"/>
    </row>
    <row r="42" spans="1:12">
      <c r="A42" s="34"/>
    </row>
    <row r="43" spans="1:12">
      <c r="A43" s="34"/>
    </row>
    <row r="44" spans="1:12">
      <c r="A44" s="34"/>
    </row>
    <row r="45" spans="1:12">
      <c r="A45" s="34"/>
    </row>
    <row r="46" spans="1:12">
      <c r="A46" s="34"/>
    </row>
    <row r="47" spans="1:12">
      <c r="A47" s="34"/>
    </row>
    <row r="48" spans="1:12">
      <c r="A48" s="34"/>
    </row>
    <row r="49" spans="1:1">
      <c r="A49" s="34"/>
    </row>
    <row r="50" spans="1:1">
      <c r="A50" s="34"/>
    </row>
  </sheetData>
  <mergeCells count="3">
    <mergeCell ref="B3:E3"/>
    <mergeCell ref="G3:J3"/>
    <mergeCell ref="A34:L3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49"/>
  <sheetViews>
    <sheetView showGridLines="0" workbookViewId="0"/>
  </sheetViews>
  <sheetFormatPr defaultRowHeight="15"/>
  <cols>
    <col min="1" max="1" customWidth="true" width="40.85546875" collapsed="false"/>
    <col min="2" max="6" customWidth="true" width="13.140625" collapsed="false"/>
    <col min="7" max="7" customWidth="true" width="5.7109375" collapsed="false"/>
    <col min="8" max="12" customWidth="true" width="13.140625" collapsed="false"/>
  </cols>
  <sheetData>
    <row r="1" spans="1:12">
      <c r="A1" s="34" t="s">
        <v>68</v>
      </c>
    </row>
    <row r="3" spans="1:12" ht="42.75" customHeight="1">
      <c r="A3" s="35"/>
      <c r="B3" s="181" t="s">
        <v>69</v>
      </c>
      <c r="C3" s="181"/>
      <c r="D3" s="181"/>
      <c r="E3" s="181"/>
      <c r="F3" s="181"/>
      <c r="G3" s="45"/>
      <c r="H3" s="181" t="s">
        <v>2</v>
      </c>
      <c r="I3" s="181"/>
      <c r="J3" s="181"/>
      <c r="K3" s="181"/>
      <c r="L3" s="181"/>
    </row>
    <row r="4" spans="1:12">
      <c r="A4" s="36"/>
      <c r="B4" s="37" t="s">
        <v>70</v>
      </c>
      <c r="C4" s="37" t="s">
        <v>71</v>
      </c>
      <c r="D4" s="37" t="s">
        <v>72</v>
      </c>
      <c r="E4" s="37" t="s">
        <v>73</v>
      </c>
      <c r="F4" s="37" t="s">
        <v>36</v>
      </c>
      <c r="G4" s="52"/>
      <c r="H4" s="37" t="s">
        <v>70</v>
      </c>
      <c r="I4" s="37" t="s">
        <v>71</v>
      </c>
      <c r="J4" s="37" t="s">
        <v>72</v>
      </c>
      <c r="K4" s="37" t="s">
        <v>73</v>
      </c>
      <c r="L4" s="37" t="s">
        <v>36</v>
      </c>
    </row>
    <row r="5" spans="1:12">
      <c r="A5" s="34" t="s">
        <v>4</v>
      </c>
      <c r="B5" s="59">
        <v>3000</v>
      </c>
      <c r="C5" s="40">
        <v>7600</v>
      </c>
      <c r="D5" s="40">
        <v>9100</v>
      </c>
      <c r="E5" s="40">
        <v>18900</v>
      </c>
      <c r="F5" s="40">
        <v>38600</v>
      </c>
      <c r="G5" s="60"/>
      <c r="H5" s="27">
        <v>7.673151750972762</v>
      </c>
      <c r="I5" s="61">
        <v>19.795071335927368</v>
      </c>
      <c r="J5" s="61">
        <v>23.509727626459142</v>
      </c>
      <c r="K5" s="61">
        <v>49.02204928664073</v>
      </c>
      <c r="L5" s="61">
        <v>100</v>
      </c>
    </row>
    <row r="6" spans="1:12">
      <c r="A6" s="34" t="s">
        <v>5</v>
      </c>
      <c r="B6" s="59">
        <v>3000</v>
      </c>
      <c r="C6" s="40">
        <v>19300</v>
      </c>
      <c r="D6" s="40">
        <v>23400</v>
      </c>
      <c r="E6" s="40">
        <v>15400</v>
      </c>
      <c r="F6" s="40">
        <v>61000</v>
      </c>
      <c r="G6" s="60"/>
      <c r="H6" s="27">
        <v>4.9673159783089496</v>
      </c>
      <c r="I6" s="61">
        <v>31.547043693376363</v>
      </c>
      <c r="J6" s="61">
        <v>38.268975572994314</v>
      </c>
      <c r="K6" s="61">
        <v>25.216664755320366</v>
      </c>
      <c r="L6" s="61">
        <v>100</v>
      </c>
    </row>
    <row r="7" spans="1:12">
      <c r="A7" s="34" t="s">
        <v>6</v>
      </c>
      <c r="B7" s="40">
        <v>23900</v>
      </c>
      <c r="C7" s="40">
        <v>44700</v>
      </c>
      <c r="D7" s="40">
        <v>65000</v>
      </c>
      <c r="E7" s="40">
        <v>76700</v>
      </c>
      <c r="F7" s="40">
        <v>210200</v>
      </c>
      <c r="G7" s="60"/>
      <c r="H7" s="61">
        <v>11.363982341300046</v>
      </c>
      <c r="I7" s="61">
        <v>21.242769066829045</v>
      </c>
      <c r="J7" s="61">
        <v>30.923180849444361</v>
      </c>
      <c r="K7" s="61">
        <v>36.470067742426551</v>
      </c>
      <c r="L7" s="61">
        <v>100</v>
      </c>
    </row>
    <row r="8" spans="1:12">
      <c r="A8" s="34" t="s">
        <v>7</v>
      </c>
      <c r="B8" s="59">
        <v>1800</v>
      </c>
      <c r="C8" s="59">
        <v>7300</v>
      </c>
      <c r="D8" s="40">
        <v>8000</v>
      </c>
      <c r="E8" s="40">
        <v>5800</v>
      </c>
      <c r="F8" s="40">
        <v>23000</v>
      </c>
      <c r="G8" s="60"/>
      <c r="H8" s="27">
        <v>7.7994428969359335</v>
      </c>
      <c r="I8" s="27">
        <v>31.915912256267408</v>
      </c>
      <c r="J8" s="61">
        <v>34.923398328690809</v>
      </c>
      <c r="K8" s="62">
        <v>25.361246518105851</v>
      </c>
      <c r="L8" s="61">
        <v>100</v>
      </c>
    </row>
    <row r="9" spans="1:12">
      <c r="A9" s="34" t="s">
        <v>8</v>
      </c>
      <c r="B9" s="59">
        <v>2200</v>
      </c>
      <c r="C9" s="59">
        <v>2300</v>
      </c>
      <c r="D9" s="40">
        <v>8400</v>
      </c>
      <c r="E9" s="40">
        <v>9500</v>
      </c>
      <c r="F9" s="40">
        <v>22400</v>
      </c>
      <c r="G9" s="60"/>
      <c r="H9" s="27">
        <v>9.7824630365837315</v>
      </c>
      <c r="I9" s="27">
        <v>10.287220261759057</v>
      </c>
      <c r="J9" s="61">
        <v>37.311832760083981</v>
      </c>
      <c r="K9" s="62">
        <v>42.618483941573231</v>
      </c>
      <c r="L9" s="61">
        <v>100</v>
      </c>
    </row>
    <row r="10" spans="1:12">
      <c r="A10" s="34" t="s">
        <v>9</v>
      </c>
      <c r="B10" s="40">
        <v>22400</v>
      </c>
      <c r="C10" s="40">
        <v>41700</v>
      </c>
      <c r="D10" s="40">
        <v>62300</v>
      </c>
      <c r="E10" s="40">
        <v>65200</v>
      </c>
      <c r="F10" s="40">
        <v>191600</v>
      </c>
      <c r="G10" s="60"/>
      <c r="H10" s="61">
        <v>11.674130677606923</v>
      </c>
      <c r="I10" s="61">
        <v>21.750023488146315</v>
      </c>
      <c r="J10" s="61">
        <v>32.524297182466363</v>
      </c>
      <c r="K10" s="61">
        <v>34.051548651780401</v>
      </c>
      <c r="L10" s="61">
        <v>100</v>
      </c>
    </row>
    <row r="11" spans="1:12">
      <c r="A11" s="34" t="s">
        <v>10</v>
      </c>
      <c r="B11" s="40">
        <v>75700</v>
      </c>
      <c r="C11" s="40">
        <v>78500</v>
      </c>
      <c r="D11" s="40">
        <v>91100</v>
      </c>
      <c r="E11" s="40">
        <v>93600</v>
      </c>
      <c r="F11" s="40">
        <v>338900</v>
      </c>
      <c r="G11" s="60"/>
      <c r="H11" s="61">
        <v>22.340573060660869</v>
      </c>
      <c r="I11" s="61">
        <v>23.147850358642383</v>
      </c>
      <c r="J11" s="61">
        <v>26.887113954153968</v>
      </c>
      <c r="K11" s="61">
        <v>27.624462626542783</v>
      </c>
      <c r="L11" s="61">
        <v>100</v>
      </c>
    </row>
    <row r="12" spans="1:12">
      <c r="A12" s="34" t="s">
        <v>11</v>
      </c>
      <c r="B12" s="40">
        <v>7900</v>
      </c>
      <c r="C12" s="40">
        <v>20400</v>
      </c>
      <c r="D12" s="40">
        <v>39700</v>
      </c>
      <c r="E12" s="40">
        <v>51300</v>
      </c>
      <c r="F12" s="40">
        <v>119300</v>
      </c>
      <c r="G12" s="60"/>
      <c r="H12" s="61">
        <v>6.6323110440757507</v>
      </c>
      <c r="I12" s="61">
        <v>17.106586224233283</v>
      </c>
      <c r="J12" s="61">
        <v>33.293112116641524</v>
      </c>
      <c r="K12" s="61">
        <v>42.967990615049438</v>
      </c>
      <c r="L12" s="61">
        <v>100</v>
      </c>
    </row>
    <row r="13" spans="1:12">
      <c r="A13" s="34" t="s">
        <v>12</v>
      </c>
      <c r="B13" s="40">
        <v>60200</v>
      </c>
      <c r="C13" s="40">
        <v>37000</v>
      </c>
      <c r="D13" s="40">
        <v>31100</v>
      </c>
      <c r="E13" s="40">
        <v>35400</v>
      </c>
      <c r="F13" s="40">
        <v>163700</v>
      </c>
      <c r="G13" s="60"/>
      <c r="H13" s="61">
        <v>36.794124476054307</v>
      </c>
      <c r="I13" s="61">
        <v>22.580073566252398</v>
      </c>
      <c r="J13" s="61">
        <v>19.022741992643375</v>
      </c>
      <c r="K13" s="61">
        <v>21.603059965049919</v>
      </c>
      <c r="L13" s="61">
        <v>100</v>
      </c>
    </row>
    <row r="14" spans="1:12">
      <c r="A14" s="34" t="s">
        <v>13</v>
      </c>
      <c r="B14" s="59">
        <v>6400</v>
      </c>
      <c r="C14" s="40">
        <v>25100</v>
      </c>
      <c r="D14" s="40">
        <v>23300</v>
      </c>
      <c r="E14" s="40">
        <v>20800</v>
      </c>
      <c r="F14" s="40">
        <v>75600</v>
      </c>
      <c r="G14" s="60"/>
      <c r="H14" s="27">
        <v>8.4167196103346047</v>
      </c>
      <c r="I14" s="61">
        <v>33.202297755188482</v>
      </c>
      <c r="J14" s="61">
        <v>30.835715798390513</v>
      </c>
      <c r="K14" s="61">
        <v>27.545266836086402</v>
      </c>
      <c r="L14" s="61">
        <v>100</v>
      </c>
    </row>
    <row r="15" spans="1:12">
      <c r="A15" s="34" t="s">
        <v>14</v>
      </c>
      <c r="B15" s="40">
        <v>10100</v>
      </c>
      <c r="C15" s="40">
        <v>27600</v>
      </c>
      <c r="D15" s="40">
        <v>37200</v>
      </c>
      <c r="E15" s="40">
        <v>28000</v>
      </c>
      <c r="F15" s="40">
        <v>103000</v>
      </c>
      <c r="G15" s="60"/>
      <c r="H15" s="61">
        <v>9.799522116673467</v>
      </c>
      <c r="I15" s="61">
        <v>26.79351943586456</v>
      </c>
      <c r="J15" s="61">
        <v>36.17343668045924</v>
      </c>
      <c r="K15" s="61">
        <v>27.233521767002738</v>
      </c>
      <c r="L15" s="61">
        <v>100</v>
      </c>
    </row>
    <row r="16" spans="1:12">
      <c r="A16" s="34" t="s">
        <v>15</v>
      </c>
      <c r="B16" s="59">
        <v>2100</v>
      </c>
      <c r="C16" s="59">
        <v>4500</v>
      </c>
      <c r="D16" s="40">
        <v>6600</v>
      </c>
      <c r="E16" s="40">
        <v>8500</v>
      </c>
      <c r="F16" s="40">
        <v>21700</v>
      </c>
      <c r="G16" s="60"/>
      <c r="H16" s="27">
        <v>9.4676192671122372</v>
      </c>
      <c r="I16" s="27">
        <v>20.954136897902742</v>
      </c>
      <c r="J16" s="61">
        <v>30.50011523392487</v>
      </c>
      <c r="K16" s="61">
        <v>39.078128601060151</v>
      </c>
      <c r="L16" s="61">
        <v>100</v>
      </c>
    </row>
    <row r="17" spans="1:12">
      <c r="A17" s="34" t="s">
        <v>16</v>
      </c>
      <c r="B17" s="40">
        <v>13500</v>
      </c>
      <c r="C17" s="40">
        <v>37800</v>
      </c>
      <c r="D17" s="40">
        <v>59100</v>
      </c>
      <c r="E17" s="40">
        <v>50000</v>
      </c>
      <c r="F17" s="40">
        <v>160400</v>
      </c>
      <c r="G17" s="60"/>
      <c r="H17" s="9">
        <v>8.3995212029775193</v>
      </c>
      <c r="I17" s="9">
        <v>23.575142454582863</v>
      </c>
      <c r="J17" s="61">
        <v>36.864253562923153</v>
      </c>
      <c r="K17" s="61">
        <v>31.161082779516462</v>
      </c>
      <c r="L17" s="61">
        <v>100</v>
      </c>
    </row>
    <row r="18" spans="1:12">
      <c r="A18" s="34" t="s">
        <v>17</v>
      </c>
      <c r="B18" s="40">
        <v>9800</v>
      </c>
      <c r="C18" s="40">
        <v>25700</v>
      </c>
      <c r="D18" s="40">
        <v>33900</v>
      </c>
      <c r="E18" s="40">
        <v>44600</v>
      </c>
      <c r="F18" s="40">
        <v>114000</v>
      </c>
      <c r="G18" s="60"/>
      <c r="H18" s="61">
        <v>8.6093877515203108</v>
      </c>
      <c r="I18" s="61">
        <v>22.544468527602518</v>
      </c>
      <c r="J18" s="61">
        <v>29.748940389796154</v>
      </c>
      <c r="K18" s="61">
        <v>39.097203331081019</v>
      </c>
      <c r="L18" s="61">
        <v>100</v>
      </c>
    </row>
    <row r="19" spans="1:12">
      <c r="A19" s="34" t="s">
        <v>18</v>
      </c>
      <c r="B19" s="40">
        <v>9600</v>
      </c>
      <c r="C19" s="40">
        <v>41400</v>
      </c>
      <c r="D19" s="40">
        <v>76600</v>
      </c>
      <c r="E19" s="40">
        <v>73000</v>
      </c>
      <c r="F19" s="40">
        <v>200700</v>
      </c>
      <c r="G19" s="60"/>
      <c r="H19" s="61">
        <v>4.7971656509584859</v>
      </c>
      <c r="I19" s="61">
        <v>20.632745501567165</v>
      </c>
      <c r="J19" s="61">
        <v>38.1849801426144</v>
      </c>
      <c r="K19" s="61">
        <v>36.385108704859952</v>
      </c>
      <c r="L19" s="61">
        <v>100</v>
      </c>
    </row>
    <row r="20" spans="1:12">
      <c r="A20" s="34" t="s">
        <v>19</v>
      </c>
      <c r="B20" s="40">
        <v>16600</v>
      </c>
      <c r="C20" s="40">
        <v>46600</v>
      </c>
      <c r="D20" s="40">
        <v>91500</v>
      </c>
      <c r="E20" s="40">
        <v>91000</v>
      </c>
      <c r="F20" s="40">
        <v>245600</v>
      </c>
      <c r="G20" s="60"/>
      <c r="H20" s="61">
        <v>6.7589132328635522</v>
      </c>
      <c r="I20" s="61">
        <v>18.987078967294398</v>
      </c>
      <c r="J20" s="61">
        <v>37.228369279369502</v>
      </c>
      <c r="K20" s="61">
        <v>37.025638520472548</v>
      </c>
      <c r="L20" s="61">
        <v>100</v>
      </c>
    </row>
    <row r="21" spans="1:12">
      <c r="A21" s="34" t="s">
        <v>20</v>
      </c>
      <c r="B21" s="40">
        <v>30400</v>
      </c>
      <c r="C21" s="40">
        <v>95600</v>
      </c>
      <c r="D21" s="40">
        <v>133000</v>
      </c>
      <c r="E21" s="40">
        <v>140200</v>
      </c>
      <c r="F21" s="40">
        <v>399200</v>
      </c>
      <c r="G21" s="60"/>
      <c r="H21" s="61">
        <v>7.6169956909509962</v>
      </c>
      <c r="I21" s="61">
        <v>23.938019841667501</v>
      </c>
      <c r="J21" s="61">
        <v>33.316965627818419</v>
      </c>
      <c r="K21" s="61">
        <v>35.128018839563083</v>
      </c>
      <c r="L21" s="61">
        <v>100</v>
      </c>
    </row>
    <row r="22" spans="1:12">
      <c r="A22" s="34" t="s">
        <v>21</v>
      </c>
      <c r="B22" s="40">
        <v>13500</v>
      </c>
      <c r="C22" s="40">
        <v>18700</v>
      </c>
      <c r="D22" s="40">
        <v>21600</v>
      </c>
      <c r="E22" s="40">
        <v>17800</v>
      </c>
      <c r="F22" s="40">
        <v>71500</v>
      </c>
      <c r="G22" s="60"/>
      <c r="H22" s="61">
        <v>18.830106925711089</v>
      </c>
      <c r="I22" s="61">
        <v>26.156964148438043</v>
      </c>
      <c r="J22" s="61">
        <v>30.196379900761762</v>
      </c>
      <c r="K22" s="61">
        <v>24.816549025089106</v>
      </c>
      <c r="L22" s="61">
        <v>100</v>
      </c>
    </row>
    <row r="23" spans="1:12">
      <c r="A23" s="34" t="s">
        <v>22</v>
      </c>
      <c r="B23" s="40">
        <v>12100</v>
      </c>
      <c r="C23" s="40">
        <v>22200</v>
      </c>
      <c r="D23" s="40">
        <v>25900</v>
      </c>
      <c r="E23" s="40">
        <v>28200</v>
      </c>
      <c r="F23" s="40">
        <v>88400</v>
      </c>
      <c r="G23" s="60"/>
      <c r="H23" s="61">
        <v>13.735269503064847</v>
      </c>
      <c r="I23" s="61">
        <v>25.140802062835043</v>
      </c>
      <c r="J23" s="61">
        <v>29.248377100721541</v>
      </c>
      <c r="K23" s="61">
        <v>31.875551333378571</v>
      </c>
      <c r="L23" s="61">
        <v>100</v>
      </c>
    </row>
    <row r="24" spans="1:12">
      <c r="A24" s="34"/>
      <c r="B24" s="40"/>
      <c r="C24" s="40"/>
      <c r="D24" s="40"/>
      <c r="E24" s="40"/>
      <c r="F24" s="40"/>
      <c r="G24" s="60"/>
      <c r="H24" s="61"/>
      <c r="I24" s="61"/>
      <c r="J24" s="61"/>
      <c r="K24" s="61"/>
      <c r="L24" s="61"/>
    </row>
    <row r="25" spans="1:12">
      <c r="A25" s="34"/>
      <c r="B25" s="40"/>
      <c r="C25" s="40"/>
      <c r="D25" s="40"/>
      <c r="E25" s="40"/>
      <c r="F25" s="40"/>
      <c r="G25" s="60"/>
      <c r="H25" s="61"/>
      <c r="I25" s="61"/>
      <c r="J25" s="61"/>
      <c r="K25" s="61"/>
      <c r="L25" s="61"/>
    </row>
    <row r="26" spans="1:12">
      <c r="A26" s="11" t="s">
        <v>23</v>
      </c>
      <c r="B26" s="41">
        <v>327500</v>
      </c>
      <c r="C26" s="41">
        <v>607000</v>
      </c>
      <c r="D26" s="41">
        <v>851400</v>
      </c>
      <c r="E26" s="41">
        <v>878000</v>
      </c>
      <c r="F26" s="41">
        <v>2663900</v>
      </c>
      <c r="G26" s="55"/>
      <c r="H26" s="42">
        <v>12.295570592947575</v>
      </c>
      <c r="I26" s="42">
        <v>22.785052468619057</v>
      </c>
      <c r="J26" s="42">
        <v>31.960885596112131</v>
      </c>
      <c r="K26" s="42">
        <v>32.958491342321231</v>
      </c>
      <c r="L26" s="42">
        <v>100</v>
      </c>
    </row>
    <row r="28" spans="1:12">
      <c r="A28" s="34" t="s">
        <v>51</v>
      </c>
    </row>
    <row r="29" spans="1:12">
      <c r="A29" s="34" t="s">
        <v>52</v>
      </c>
    </row>
    <row r="30" spans="1:12">
      <c r="A30" s="34" t="s">
        <v>74</v>
      </c>
    </row>
    <row r="31" spans="1:12">
      <c r="A31" s="34" t="s">
        <v>75</v>
      </c>
    </row>
    <row r="32" spans="1:12">
      <c r="A32" s="43" t="s">
        <v>54</v>
      </c>
      <c r="B32" s="44"/>
      <c r="C32" s="44"/>
      <c r="D32" s="44"/>
      <c r="E32" s="44"/>
      <c r="F32" s="44"/>
      <c r="G32" s="44"/>
    </row>
    <row r="33" spans="1:7">
      <c r="A33" s="43" t="s">
        <v>55</v>
      </c>
      <c r="B33" s="44"/>
      <c r="C33" s="44"/>
      <c r="D33" s="44"/>
      <c r="E33" s="44"/>
      <c r="F33" s="44"/>
      <c r="G33" s="44"/>
    </row>
    <row r="34" spans="1:7">
      <c r="A34" s="34"/>
    </row>
    <row r="35" spans="1:7">
      <c r="A35" s="20"/>
      <c r="B35" s="21" t="s">
        <v>30</v>
      </c>
      <c r="C35" s="21"/>
      <c r="D35" s="21"/>
      <c r="E35" s="21"/>
    </row>
    <row r="36" spans="1:7">
      <c r="A36" s="22"/>
      <c r="B36" s="21" t="s">
        <v>31</v>
      </c>
      <c r="C36" s="21"/>
      <c r="D36" s="21"/>
      <c r="E36" s="21"/>
    </row>
    <row r="37" spans="1:7">
      <c r="A37" s="24" t="s">
        <v>32</v>
      </c>
      <c r="B37" s="21" t="s">
        <v>33</v>
      </c>
      <c r="C37" s="21"/>
      <c r="D37" s="21"/>
      <c r="E37" s="21"/>
    </row>
    <row r="38" spans="1:7">
      <c r="A38" s="24" t="s">
        <v>34</v>
      </c>
      <c r="B38" s="21" t="s">
        <v>35</v>
      </c>
      <c r="C38" s="21"/>
      <c r="D38" s="21"/>
      <c r="E38" s="21"/>
    </row>
    <row r="39" spans="1:7">
      <c r="A39" s="34"/>
    </row>
    <row r="40" spans="1:7">
      <c r="A40" s="34"/>
    </row>
    <row r="41" spans="1:7">
      <c r="A41" s="34"/>
    </row>
    <row r="42" spans="1:7">
      <c r="A42" s="34"/>
    </row>
    <row r="43" spans="1:7">
      <c r="A43" s="34"/>
    </row>
    <row r="44" spans="1:7">
      <c r="A44" s="34"/>
    </row>
    <row r="45" spans="1:7">
      <c r="A45" s="34"/>
    </row>
    <row r="46" spans="1:7">
      <c r="A46" s="34"/>
    </row>
    <row r="47" spans="1:7">
      <c r="A47" s="34"/>
    </row>
    <row r="48" spans="1:7">
      <c r="A48" s="34"/>
    </row>
    <row r="49" spans="1:1">
      <c r="A49" s="34"/>
    </row>
  </sheetData>
  <mergeCells count="2">
    <mergeCell ref="B3:F3"/>
    <mergeCell ref="H3:L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67"/>
  <sheetViews>
    <sheetView showGridLines="0" workbookViewId="0">
      <pane xSplit="1" ySplit="4" topLeftCell="B5" activePane="bottomRight" state="frozen"/>
      <selection pane="topRight" activeCell="B1" sqref="B1"/>
      <selection pane="bottomLeft" activeCell="A5" sqref="A5"/>
      <selection pane="bottomRight" activeCell="B5" sqref="B5"/>
    </sheetView>
  </sheetViews>
  <sheetFormatPr defaultRowHeight="15"/>
  <cols>
    <col min="1" max="1" customWidth="true" width="48.85546875" collapsed="false"/>
    <col min="20" max="20" customWidth="true" width="13.42578125" collapsed="false"/>
  </cols>
  <sheetData>
    <row r="1" spans="1:20" ht="15.75">
      <c r="A1" s="187" t="s">
        <v>190</v>
      </c>
      <c r="B1" s="187"/>
      <c r="C1" s="187"/>
      <c r="D1" s="187"/>
      <c r="E1" s="187"/>
      <c r="F1" s="187"/>
      <c r="G1" s="187"/>
      <c r="H1" s="187"/>
      <c r="I1" s="187"/>
      <c r="J1" s="187"/>
      <c r="K1" s="187"/>
      <c r="L1" s="187"/>
      <c r="M1" s="187"/>
      <c r="N1" s="187"/>
      <c r="O1" s="187"/>
      <c r="P1" s="187"/>
      <c r="Q1" s="187"/>
      <c r="R1" s="187"/>
      <c r="S1" s="187"/>
      <c r="T1" s="187"/>
    </row>
    <row r="2" spans="1:20" ht="15.75">
      <c r="A2" s="99" t="s">
        <v>77</v>
      </c>
      <c r="B2" s="91"/>
      <c r="C2" s="91"/>
      <c r="D2" s="91"/>
      <c r="E2" s="91"/>
      <c r="F2" s="91"/>
      <c r="G2" s="91"/>
      <c r="H2" s="91"/>
      <c r="I2" s="91"/>
      <c r="J2" s="91"/>
      <c r="K2" s="91"/>
      <c r="L2" s="91"/>
      <c r="M2" s="91"/>
      <c r="N2" s="91"/>
      <c r="O2" s="91"/>
      <c r="P2" s="91"/>
      <c r="Q2" s="91"/>
      <c r="R2" s="91"/>
      <c r="S2" s="91"/>
      <c r="T2" s="91"/>
    </row>
    <row r="3" spans="1:20" ht="18.75">
      <c r="A3" s="188"/>
      <c r="B3" s="183" t="s">
        <v>78</v>
      </c>
      <c r="C3" s="184"/>
      <c r="D3" s="184"/>
      <c r="E3" s="184"/>
      <c r="F3" s="184"/>
      <c r="G3" s="184"/>
      <c r="H3" s="184"/>
      <c r="I3" s="184"/>
      <c r="J3" s="100"/>
      <c r="K3" s="100"/>
      <c r="L3" s="183" t="s">
        <v>56</v>
      </c>
      <c r="M3" s="183"/>
      <c r="N3" s="183"/>
      <c r="O3" s="183"/>
      <c r="P3" s="183"/>
      <c r="Q3" s="183"/>
      <c r="R3" s="183"/>
      <c r="S3" s="183"/>
      <c r="T3" s="183"/>
    </row>
    <row r="4" spans="1:20" ht="47.25">
      <c r="A4" s="189"/>
      <c r="B4" s="82">
        <v>2012</v>
      </c>
      <c r="C4" s="82">
        <v>2013</v>
      </c>
      <c r="D4" s="82">
        <v>2014</v>
      </c>
      <c r="E4" s="82">
        <v>2015</v>
      </c>
      <c r="F4" s="82">
        <v>2016</v>
      </c>
      <c r="G4" s="82">
        <v>2017</v>
      </c>
      <c r="H4" s="82">
        <v>2018</v>
      </c>
      <c r="I4" s="82">
        <v>2019</v>
      </c>
      <c r="J4" s="81" t="s">
        <v>79</v>
      </c>
      <c r="K4" s="82"/>
      <c r="L4" s="76">
        <v>2012</v>
      </c>
      <c r="M4" s="76">
        <v>2013</v>
      </c>
      <c r="N4" s="76">
        <v>2014</v>
      </c>
      <c r="O4" s="76">
        <v>2015</v>
      </c>
      <c r="P4" s="76">
        <v>2016</v>
      </c>
      <c r="Q4" s="76">
        <v>2017</v>
      </c>
      <c r="R4" s="76">
        <v>2018</v>
      </c>
      <c r="S4" s="76">
        <v>2019</v>
      </c>
      <c r="T4" s="81" t="s">
        <v>80</v>
      </c>
    </row>
    <row r="5" spans="1:20" ht="15.75">
      <c r="A5" s="34" t="s">
        <v>4</v>
      </c>
      <c r="B5" s="101">
        <v>4</v>
      </c>
      <c r="C5" s="101">
        <v>3</v>
      </c>
      <c r="D5" s="101">
        <v>5</v>
      </c>
      <c r="E5" s="101">
        <v>4</v>
      </c>
      <c r="F5" s="101">
        <v>4</v>
      </c>
      <c r="G5" s="101">
        <v>5</v>
      </c>
      <c r="H5" s="101">
        <v>6</v>
      </c>
      <c r="I5" s="101">
        <v>5</v>
      </c>
      <c r="J5" s="80">
        <v>-1</v>
      </c>
      <c r="K5" s="78"/>
      <c r="L5" s="102">
        <v>27.500000000000004</v>
      </c>
      <c r="M5" s="102">
        <v>21.5</v>
      </c>
      <c r="N5" s="102">
        <v>26.6</v>
      </c>
      <c r="O5" s="102">
        <v>22.1</v>
      </c>
      <c r="P5" s="102">
        <v>19.5</v>
      </c>
      <c r="Q5" s="102">
        <v>26.200000000000003</v>
      </c>
      <c r="R5" s="102">
        <v>28.999999999999996</v>
      </c>
      <c r="S5" s="102">
        <v>25.6</v>
      </c>
      <c r="T5" s="84">
        <v>-3.4</v>
      </c>
    </row>
    <row r="6" spans="1:20" ht="15.75">
      <c r="A6" s="34" t="s">
        <v>5</v>
      </c>
      <c r="B6" s="103" t="s">
        <v>83</v>
      </c>
      <c r="C6" s="94" t="s">
        <v>84</v>
      </c>
      <c r="D6" s="103" t="s">
        <v>83</v>
      </c>
      <c r="E6" s="94" t="s">
        <v>84</v>
      </c>
      <c r="F6" s="94" t="s">
        <v>84</v>
      </c>
      <c r="G6" s="68"/>
      <c r="H6" s="103" t="s">
        <v>83</v>
      </c>
      <c r="I6" s="103" t="s">
        <v>83</v>
      </c>
      <c r="J6" s="84" t="s">
        <v>34</v>
      </c>
      <c r="K6" s="79"/>
      <c r="L6" s="103" t="s">
        <v>83</v>
      </c>
      <c r="M6" s="95" t="s">
        <v>84</v>
      </c>
      <c r="N6" s="103" t="s">
        <v>83</v>
      </c>
      <c r="O6" s="95" t="s">
        <v>84</v>
      </c>
      <c r="P6" s="95" t="s">
        <v>84</v>
      </c>
      <c r="Q6" s="103" t="s">
        <v>83</v>
      </c>
      <c r="R6" s="103" t="s">
        <v>83</v>
      </c>
      <c r="S6" s="103" t="s">
        <v>83</v>
      </c>
      <c r="T6" s="84" t="s">
        <v>34</v>
      </c>
    </row>
    <row r="7" spans="1:20" ht="15.75">
      <c r="A7" s="34" t="s">
        <v>6</v>
      </c>
      <c r="B7" s="92">
        <v>25</v>
      </c>
      <c r="C7" s="92">
        <v>23</v>
      </c>
      <c r="D7" s="92">
        <v>27</v>
      </c>
      <c r="E7" s="92">
        <v>29</v>
      </c>
      <c r="F7" s="92">
        <v>27</v>
      </c>
      <c r="G7" s="92">
        <v>28</v>
      </c>
      <c r="H7" s="92">
        <v>27</v>
      </c>
      <c r="I7" s="92">
        <v>26</v>
      </c>
      <c r="J7" s="80">
        <v>-1</v>
      </c>
      <c r="K7" s="79"/>
      <c r="L7" s="73">
        <v>14.899999999999999</v>
      </c>
      <c r="M7" s="73">
        <v>13</v>
      </c>
      <c r="N7" s="73">
        <v>15.6</v>
      </c>
      <c r="O7" s="73">
        <v>16.5</v>
      </c>
      <c r="P7" s="73">
        <v>16.100000000000001</v>
      </c>
      <c r="Q7" s="73">
        <v>16.8</v>
      </c>
      <c r="R7" s="73">
        <v>15.2</v>
      </c>
      <c r="S7" s="73">
        <v>14.799999999999999</v>
      </c>
      <c r="T7" s="84">
        <v>-0.4</v>
      </c>
    </row>
    <row r="8" spans="1:20" ht="15.75">
      <c r="A8" s="34" t="s">
        <v>7</v>
      </c>
      <c r="B8" s="103" t="s">
        <v>83</v>
      </c>
      <c r="C8" s="103" t="s">
        <v>83</v>
      </c>
      <c r="D8" s="103" t="s">
        <v>83</v>
      </c>
      <c r="E8" s="103" t="s">
        <v>83</v>
      </c>
      <c r="F8" s="103" t="s">
        <v>83</v>
      </c>
      <c r="G8" s="103" t="s">
        <v>83</v>
      </c>
      <c r="H8" s="103" t="s">
        <v>83</v>
      </c>
      <c r="I8" s="103" t="s">
        <v>83</v>
      </c>
      <c r="J8" s="84" t="s">
        <v>34</v>
      </c>
      <c r="K8" s="79"/>
      <c r="L8" s="103" t="s">
        <v>83</v>
      </c>
      <c r="M8" s="103" t="s">
        <v>83</v>
      </c>
      <c r="N8" s="103" t="s">
        <v>83</v>
      </c>
      <c r="O8" s="103" t="s">
        <v>83</v>
      </c>
      <c r="P8" s="103" t="s">
        <v>83</v>
      </c>
      <c r="Q8" s="103" t="s">
        <v>83</v>
      </c>
      <c r="R8" s="103" t="s">
        <v>83</v>
      </c>
      <c r="S8" s="103" t="s">
        <v>83</v>
      </c>
      <c r="T8" s="84" t="s">
        <v>34</v>
      </c>
    </row>
    <row r="9" spans="1:20" ht="15.75">
      <c r="A9" s="34" t="s">
        <v>8</v>
      </c>
      <c r="B9" s="103" t="s">
        <v>83</v>
      </c>
      <c r="C9" s="103" t="s">
        <v>83</v>
      </c>
      <c r="D9" s="103" t="s">
        <v>83</v>
      </c>
      <c r="E9" s="103" t="s">
        <v>83</v>
      </c>
      <c r="F9" s="103" t="s">
        <v>83</v>
      </c>
      <c r="G9" s="103" t="s">
        <v>83</v>
      </c>
      <c r="H9" s="103" t="s">
        <v>83</v>
      </c>
      <c r="I9" s="103" t="s">
        <v>83</v>
      </c>
      <c r="J9" s="84" t="s">
        <v>34</v>
      </c>
      <c r="K9" s="79"/>
      <c r="L9" s="103" t="s">
        <v>83</v>
      </c>
      <c r="M9" s="103" t="s">
        <v>83</v>
      </c>
      <c r="N9" s="103" t="s">
        <v>83</v>
      </c>
      <c r="O9" s="103" t="s">
        <v>83</v>
      </c>
      <c r="P9" s="103" t="s">
        <v>83</v>
      </c>
      <c r="Q9" s="103" t="s">
        <v>83</v>
      </c>
      <c r="R9" s="103" t="s">
        <v>83</v>
      </c>
      <c r="S9" s="103" t="s">
        <v>83</v>
      </c>
      <c r="T9" s="84" t="s">
        <v>34</v>
      </c>
    </row>
    <row r="10" spans="1:20" ht="15.75">
      <c r="A10" s="34" t="s">
        <v>9</v>
      </c>
      <c r="B10" s="104">
        <v>6</v>
      </c>
      <c r="C10" s="104">
        <v>6</v>
      </c>
      <c r="D10" s="104">
        <v>7</v>
      </c>
      <c r="E10" s="104">
        <v>6</v>
      </c>
      <c r="F10" s="104">
        <v>8</v>
      </c>
      <c r="G10" s="104">
        <v>8</v>
      </c>
      <c r="H10" s="104">
        <v>8</v>
      </c>
      <c r="I10" s="104">
        <v>8</v>
      </c>
      <c r="J10" s="80">
        <v>1</v>
      </c>
      <c r="K10" s="79"/>
      <c r="L10" s="105">
        <v>6.6000000000000005</v>
      </c>
      <c r="M10" s="105">
        <v>6.8000000000000007</v>
      </c>
      <c r="N10" s="105">
        <v>7.6</v>
      </c>
      <c r="O10" s="105">
        <v>7.6</v>
      </c>
      <c r="P10" s="105">
        <v>8.9</v>
      </c>
      <c r="Q10" s="105">
        <v>8.4</v>
      </c>
      <c r="R10" s="105">
        <v>8.1</v>
      </c>
      <c r="S10" s="105">
        <v>8.9</v>
      </c>
      <c r="T10" s="84">
        <v>0.7</v>
      </c>
    </row>
    <row r="11" spans="1:20" ht="15.75">
      <c r="A11" s="34" t="s">
        <v>10</v>
      </c>
      <c r="B11" s="94">
        <v>153</v>
      </c>
      <c r="C11" s="94">
        <v>144</v>
      </c>
      <c r="D11" s="94">
        <v>146</v>
      </c>
      <c r="E11" s="94">
        <v>138</v>
      </c>
      <c r="F11" s="94">
        <v>141</v>
      </c>
      <c r="G11" s="94">
        <v>123</v>
      </c>
      <c r="H11" s="94">
        <v>134</v>
      </c>
      <c r="I11" s="94">
        <v>122</v>
      </c>
      <c r="J11" s="80">
        <v>-13</v>
      </c>
      <c r="K11" s="79"/>
      <c r="L11" s="95">
        <v>47.4</v>
      </c>
      <c r="M11" s="95">
        <v>47.9</v>
      </c>
      <c r="N11" s="95">
        <v>49.3</v>
      </c>
      <c r="O11" s="95">
        <v>46.400000000000006</v>
      </c>
      <c r="P11" s="95">
        <v>46</v>
      </c>
      <c r="Q11" s="95">
        <v>41.5</v>
      </c>
      <c r="R11" s="95">
        <v>46.5</v>
      </c>
      <c r="S11" s="95">
        <v>42.5</v>
      </c>
      <c r="T11" s="84">
        <v>-4</v>
      </c>
    </row>
    <row r="12" spans="1:20" ht="15.75">
      <c r="A12" s="34" t="s">
        <v>11</v>
      </c>
      <c r="B12" s="104">
        <v>9</v>
      </c>
      <c r="C12" s="104">
        <v>8</v>
      </c>
      <c r="D12" s="104">
        <v>10</v>
      </c>
      <c r="E12" s="104">
        <v>9</v>
      </c>
      <c r="F12" s="104">
        <v>12</v>
      </c>
      <c r="G12" s="104">
        <v>10</v>
      </c>
      <c r="H12" s="104">
        <v>11</v>
      </c>
      <c r="I12" s="104">
        <v>8</v>
      </c>
      <c r="J12" s="80">
        <v>-3</v>
      </c>
      <c r="K12" s="79"/>
      <c r="L12" s="105">
        <v>10.299999999999999</v>
      </c>
      <c r="M12" s="105">
        <v>9.4</v>
      </c>
      <c r="N12" s="105">
        <v>10.5</v>
      </c>
      <c r="O12" s="105">
        <v>9.1999999999999993</v>
      </c>
      <c r="P12" s="105">
        <v>12.7</v>
      </c>
      <c r="Q12" s="105">
        <v>10.7</v>
      </c>
      <c r="R12" s="105">
        <v>12</v>
      </c>
      <c r="S12" s="105">
        <v>8.6</v>
      </c>
      <c r="T12" s="84">
        <v>-3.5</v>
      </c>
    </row>
    <row r="13" spans="1:20" ht="15.75">
      <c r="A13" s="34" t="s">
        <v>12</v>
      </c>
      <c r="B13" s="94">
        <v>70</v>
      </c>
      <c r="C13" s="94">
        <v>74</v>
      </c>
      <c r="D13" s="94">
        <v>75</v>
      </c>
      <c r="E13" s="94">
        <v>83</v>
      </c>
      <c r="F13" s="94">
        <v>83</v>
      </c>
      <c r="G13" s="94">
        <v>85</v>
      </c>
      <c r="H13" s="94">
        <v>89</v>
      </c>
      <c r="I13" s="94">
        <v>75</v>
      </c>
      <c r="J13" s="80">
        <v>-14</v>
      </c>
      <c r="K13" s="79"/>
      <c r="L13" s="95">
        <v>66.600000000000009</v>
      </c>
      <c r="M13" s="95">
        <v>71.099999999999994</v>
      </c>
      <c r="N13" s="95">
        <v>70.5</v>
      </c>
      <c r="O13" s="95">
        <v>68.2</v>
      </c>
      <c r="P13" s="95">
        <v>69.5</v>
      </c>
      <c r="Q13" s="95">
        <v>68</v>
      </c>
      <c r="R13" s="95">
        <v>64.600000000000009</v>
      </c>
      <c r="S13" s="95">
        <v>60.199999999999996</v>
      </c>
      <c r="T13" s="84">
        <v>-4.4000000000000004</v>
      </c>
    </row>
    <row r="14" spans="1:20" ht="15.75">
      <c r="A14" s="34" t="s">
        <v>13</v>
      </c>
      <c r="B14" s="103" t="s">
        <v>83</v>
      </c>
      <c r="C14" s="104">
        <v>4</v>
      </c>
      <c r="D14" s="103" t="s">
        <v>83</v>
      </c>
      <c r="E14" s="104">
        <v>4</v>
      </c>
      <c r="F14" s="103" t="s">
        <v>83</v>
      </c>
      <c r="G14" s="104">
        <v>5</v>
      </c>
      <c r="H14" s="104">
        <v>6</v>
      </c>
      <c r="I14" s="103" t="s">
        <v>83</v>
      </c>
      <c r="J14" s="84" t="s">
        <v>34</v>
      </c>
      <c r="K14" s="79"/>
      <c r="L14" s="103" t="s">
        <v>83</v>
      </c>
      <c r="M14" s="105">
        <v>6.6000000000000005</v>
      </c>
      <c r="N14" s="103" t="s">
        <v>83</v>
      </c>
      <c r="O14" s="105">
        <v>6.5</v>
      </c>
      <c r="P14" s="103" t="s">
        <v>83</v>
      </c>
      <c r="Q14" s="105">
        <v>6.8000000000000007</v>
      </c>
      <c r="R14" s="105">
        <v>8.2000000000000011</v>
      </c>
      <c r="S14" s="103" t="s">
        <v>83</v>
      </c>
      <c r="T14" s="84" t="s">
        <v>34</v>
      </c>
    </row>
    <row r="15" spans="1:20" ht="15.75">
      <c r="A15" s="34" t="s">
        <v>14</v>
      </c>
      <c r="B15" s="103" t="s">
        <v>83</v>
      </c>
      <c r="C15" s="103" t="s">
        <v>83</v>
      </c>
      <c r="D15" s="103" t="s">
        <v>83</v>
      </c>
      <c r="E15" s="103" t="s">
        <v>83</v>
      </c>
      <c r="F15" s="103" t="s">
        <v>83</v>
      </c>
      <c r="G15" s="103" t="s">
        <v>83</v>
      </c>
      <c r="H15" s="103" t="s">
        <v>83</v>
      </c>
      <c r="I15" s="103" t="s">
        <v>83</v>
      </c>
      <c r="J15" s="84" t="s">
        <v>34</v>
      </c>
      <c r="K15" s="79"/>
      <c r="L15" s="103" t="s">
        <v>83</v>
      </c>
      <c r="M15" s="103" t="s">
        <v>83</v>
      </c>
      <c r="N15" s="103" t="s">
        <v>83</v>
      </c>
      <c r="O15" s="103" t="s">
        <v>83</v>
      </c>
      <c r="P15" s="103" t="s">
        <v>83</v>
      </c>
      <c r="Q15" s="103" t="s">
        <v>83</v>
      </c>
      <c r="R15" s="103" t="s">
        <v>83</v>
      </c>
      <c r="S15" s="103" t="s">
        <v>83</v>
      </c>
      <c r="T15" s="84" t="s">
        <v>34</v>
      </c>
    </row>
    <row r="16" spans="1:20" ht="15.75">
      <c r="A16" s="34" t="s">
        <v>15</v>
      </c>
      <c r="B16" s="103" t="s">
        <v>83</v>
      </c>
      <c r="C16" s="103" t="s">
        <v>83</v>
      </c>
      <c r="D16" s="103" t="s">
        <v>83</v>
      </c>
      <c r="E16" s="103" t="s">
        <v>83</v>
      </c>
      <c r="F16" s="103" t="s">
        <v>83</v>
      </c>
      <c r="G16" s="103" t="s">
        <v>83</v>
      </c>
      <c r="H16" s="104">
        <v>4</v>
      </c>
      <c r="I16" s="103" t="s">
        <v>83</v>
      </c>
      <c r="J16" s="84" t="s">
        <v>34</v>
      </c>
      <c r="K16" s="79"/>
      <c r="L16" s="103" t="s">
        <v>83</v>
      </c>
      <c r="M16" s="103" t="s">
        <v>83</v>
      </c>
      <c r="N16" s="103" t="s">
        <v>83</v>
      </c>
      <c r="O16" s="103" t="s">
        <v>83</v>
      </c>
      <c r="P16" s="103" t="s">
        <v>83</v>
      </c>
      <c r="Q16" s="103" t="s">
        <v>83</v>
      </c>
      <c r="R16" s="105">
        <v>17</v>
      </c>
      <c r="S16" s="103" t="s">
        <v>83</v>
      </c>
      <c r="T16" s="84" t="s">
        <v>34</v>
      </c>
    </row>
    <row r="17" spans="1:20" ht="15.75">
      <c r="A17" s="34" t="s">
        <v>16</v>
      </c>
      <c r="B17" s="104">
        <v>9</v>
      </c>
      <c r="C17" s="104">
        <v>7</v>
      </c>
      <c r="D17" s="104">
        <v>9</v>
      </c>
      <c r="E17" s="104">
        <v>11</v>
      </c>
      <c r="F17" s="104">
        <v>14</v>
      </c>
      <c r="G17" s="104">
        <v>9</v>
      </c>
      <c r="H17" s="104">
        <v>11</v>
      </c>
      <c r="I17" s="104">
        <v>9</v>
      </c>
      <c r="J17" s="80">
        <v>-2</v>
      </c>
      <c r="K17" s="79"/>
      <c r="L17" s="105">
        <v>7.7</v>
      </c>
      <c r="M17" s="105">
        <v>6.3</v>
      </c>
      <c r="N17" s="105">
        <v>7.5</v>
      </c>
      <c r="O17" s="105">
        <v>8.6999999999999993</v>
      </c>
      <c r="P17" s="105">
        <v>10.5</v>
      </c>
      <c r="Q17" s="105">
        <v>7.1</v>
      </c>
      <c r="R17" s="105">
        <v>8.5</v>
      </c>
      <c r="S17" s="105">
        <v>6.9</v>
      </c>
      <c r="T17" s="84">
        <v>-1.7</v>
      </c>
    </row>
    <row r="18" spans="1:20" ht="15.75">
      <c r="A18" s="34" t="s">
        <v>17</v>
      </c>
      <c r="B18" s="92">
        <v>32</v>
      </c>
      <c r="C18" s="94">
        <v>42</v>
      </c>
      <c r="D18" s="94">
        <v>41</v>
      </c>
      <c r="E18" s="94">
        <v>42</v>
      </c>
      <c r="F18" s="94">
        <v>44</v>
      </c>
      <c r="G18" s="92">
        <v>37</v>
      </c>
      <c r="H18" s="92">
        <v>36</v>
      </c>
      <c r="I18" s="92">
        <v>38</v>
      </c>
      <c r="J18" s="80">
        <v>1</v>
      </c>
      <c r="K18" s="79"/>
      <c r="L18" s="73">
        <v>30.099999999999998</v>
      </c>
      <c r="M18" s="95">
        <v>34.9</v>
      </c>
      <c r="N18" s="95">
        <v>34.300000000000004</v>
      </c>
      <c r="O18" s="95">
        <v>32.9</v>
      </c>
      <c r="P18" s="95">
        <v>37.9</v>
      </c>
      <c r="Q18" s="73">
        <v>33.4</v>
      </c>
      <c r="R18" s="73">
        <v>34</v>
      </c>
      <c r="S18" s="73">
        <v>31.2</v>
      </c>
      <c r="T18" s="84">
        <v>-2.7</v>
      </c>
    </row>
    <row r="19" spans="1:20" ht="15.75">
      <c r="A19" s="34" t="s">
        <v>18</v>
      </c>
      <c r="B19" s="104">
        <v>4</v>
      </c>
      <c r="C19" s="104">
        <v>5</v>
      </c>
      <c r="D19" s="104">
        <v>5</v>
      </c>
      <c r="E19" s="104">
        <v>4</v>
      </c>
      <c r="F19" s="103" t="s">
        <v>83</v>
      </c>
      <c r="G19" s="104">
        <v>6</v>
      </c>
      <c r="H19" s="104">
        <v>6</v>
      </c>
      <c r="I19" s="103" t="s">
        <v>83</v>
      </c>
      <c r="J19" s="84" t="s">
        <v>34</v>
      </c>
      <c r="K19" s="79"/>
      <c r="L19" s="105">
        <v>2.4</v>
      </c>
      <c r="M19" s="105">
        <v>3</v>
      </c>
      <c r="N19" s="105">
        <v>2.9000000000000004</v>
      </c>
      <c r="O19" s="105">
        <v>2.5</v>
      </c>
      <c r="P19" s="103" t="s">
        <v>83</v>
      </c>
      <c r="Q19" s="105">
        <v>3.4000000000000004</v>
      </c>
      <c r="R19" s="105">
        <v>3.4000000000000004</v>
      </c>
      <c r="S19" s="103" t="s">
        <v>83</v>
      </c>
      <c r="T19" s="84" t="s">
        <v>34</v>
      </c>
    </row>
    <row r="20" spans="1:20" ht="15.75">
      <c r="A20" s="34" t="s">
        <v>19</v>
      </c>
      <c r="B20" s="92">
        <v>25</v>
      </c>
      <c r="C20" s="92">
        <v>22</v>
      </c>
      <c r="D20" s="92">
        <v>25</v>
      </c>
      <c r="E20" s="92">
        <v>30</v>
      </c>
      <c r="F20" s="92">
        <v>26</v>
      </c>
      <c r="G20" s="92">
        <v>30</v>
      </c>
      <c r="H20" s="92">
        <v>33</v>
      </c>
      <c r="I20" s="92">
        <v>22</v>
      </c>
      <c r="J20" s="80">
        <v>-11</v>
      </c>
      <c r="K20" s="79"/>
      <c r="L20" s="73">
        <v>7.1</v>
      </c>
      <c r="M20" s="73">
        <v>5.7</v>
      </c>
      <c r="N20" s="73">
        <v>6.5</v>
      </c>
      <c r="O20" s="73">
        <v>7.8</v>
      </c>
      <c r="P20" s="73">
        <v>7.1</v>
      </c>
      <c r="Q20" s="73">
        <v>7.9</v>
      </c>
      <c r="R20" s="73">
        <v>8.9</v>
      </c>
      <c r="S20" s="73">
        <v>6.2</v>
      </c>
      <c r="T20" s="84">
        <v>-2.7</v>
      </c>
    </row>
    <row r="21" spans="1:20" ht="15.75">
      <c r="A21" s="34" t="s">
        <v>20</v>
      </c>
      <c r="B21" s="92">
        <v>46</v>
      </c>
      <c r="C21" s="94">
        <v>56</v>
      </c>
      <c r="D21" s="94">
        <v>62</v>
      </c>
      <c r="E21" s="94">
        <v>68</v>
      </c>
      <c r="F21" s="94">
        <v>70</v>
      </c>
      <c r="G21" s="94">
        <v>54</v>
      </c>
      <c r="H21" s="94">
        <v>67</v>
      </c>
      <c r="I21" s="92">
        <v>51</v>
      </c>
      <c r="J21" s="80">
        <v>-16</v>
      </c>
      <c r="K21" s="79"/>
      <c r="L21" s="73">
        <v>11.799999999999999</v>
      </c>
      <c r="M21" s="95">
        <v>13.900000000000002</v>
      </c>
      <c r="N21" s="95">
        <v>14.499999999999998</v>
      </c>
      <c r="O21" s="95">
        <v>15.7</v>
      </c>
      <c r="P21" s="95">
        <v>16.8</v>
      </c>
      <c r="Q21" s="95">
        <v>12.9</v>
      </c>
      <c r="R21" s="95">
        <v>13.700000000000001</v>
      </c>
      <c r="S21" s="73">
        <v>11.3</v>
      </c>
      <c r="T21" s="84">
        <v>-2.4</v>
      </c>
    </row>
    <row r="22" spans="1:20" ht="15.75">
      <c r="A22" s="34" t="s">
        <v>21</v>
      </c>
      <c r="B22" s="92">
        <v>15</v>
      </c>
      <c r="C22" s="92">
        <v>16</v>
      </c>
      <c r="D22" s="92">
        <v>14</v>
      </c>
      <c r="E22" s="92">
        <v>14</v>
      </c>
      <c r="F22" s="92">
        <v>15</v>
      </c>
      <c r="G22" s="92">
        <v>17</v>
      </c>
      <c r="H22" s="92">
        <v>20</v>
      </c>
      <c r="I22" s="92">
        <v>14</v>
      </c>
      <c r="J22" s="80">
        <v>-7</v>
      </c>
      <c r="K22" s="79"/>
      <c r="L22" s="73">
        <v>31.1</v>
      </c>
      <c r="M22" s="73">
        <v>30.3</v>
      </c>
      <c r="N22" s="73">
        <v>27.900000000000002</v>
      </c>
      <c r="O22" s="73">
        <v>28.199999999999996</v>
      </c>
      <c r="P22" s="73">
        <v>28.1</v>
      </c>
      <c r="Q22" s="73">
        <v>29.7</v>
      </c>
      <c r="R22" s="73">
        <v>34.200000000000003</v>
      </c>
      <c r="S22" s="73">
        <v>23.799999999999997</v>
      </c>
      <c r="T22" s="84">
        <v>-10.4</v>
      </c>
    </row>
    <row r="23" spans="1:20" ht="15.75">
      <c r="A23" s="34" t="s">
        <v>22</v>
      </c>
      <c r="B23" s="104">
        <v>8</v>
      </c>
      <c r="C23" s="104">
        <v>8</v>
      </c>
      <c r="D23" s="104">
        <v>9</v>
      </c>
      <c r="E23" s="92">
        <v>11</v>
      </c>
      <c r="F23" s="92">
        <v>12</v>
      </c>
      <c r="G23" s="104">
        <v>9</v>
      </c>
      <c r="H23" s="104">
        <v>10</v>
      </c>
      <c r="I23" s="104">
        <v>9</v>
      </c>
      <c r="J23" s="80">
        <v>0</v>
      </c>
      <c r="K23" s="79"/>
      <c r="L23" s="105">
        <v>31.3</v>
      </c>
      <c r="M23" s="105">
        <v>26.6</v>
      </c>
      <c r="N23" s="105">
        <v>32.300000000000004</v>
      </c>
      <c r="O23" s="73">
        <v>39.700000000000003</v>
      </c>
      <c r="P23" s="73">
        <v>42.4</v>
      </c>
      <c r="Q23" s="105">
        <v>30.9</v>
      </c>
      <c r="R23" s="105">
        <v>35.199999999999996</v>
      </c>
      <c r="S23" s="105">
        <v>29.5</v>
      </c>
      <c r="T23" s="84">
        <v>-5.7</v>
      </c>
    </row>
    <row r="24" spans="1:20" ht="45.75">
      <c r="A24" s="106" t="s">
        <v>102</v>
      </c>
      <c r="B24" s="94" t="s">
        <v>103</v>
      </c>
      <c r="C24" s="94" t="s">
        <v>103</v>
      </c>
      <c r="D24" s="94" t="s">
        <v>103</v>
      </c>
      <c r="E24" s="94" t="s">
        <v>103</v>
      </c>
      <c r="F24" s="94" t="s">
        <v>103</v>
      </c>
      <c r="G24" s="94" t="s">
        <v>103</v>
      </c>
      <c r="H24" s="94" t="s">
        <v>103</v>
      </c>
      <c r="I24" s="94" t="s">
        <v>103</v>
      </c>
      <c r="J24" s="84" t="s">
        <v>34</v>
      </c>
      <c r="K24" s="79"/>
      <c r="L24" s="95" t="s">
        <v>103</v>
      </c>
      <c r="M24" s="95" t="s">
        <v>103</v>
      </c>
      <c r="N24" s="95" t="s">
        <v>103</v>
      </c>
      <c r="O24" s="95" t="s">
        <v>103</v>
      </c>
      <c r="P24" s="95" t="s">
        <v>103</v>
      </c>
      <c r="Q24" s="95" t="s">
        <v>103</v>
      </c>
      <c r="R24" s="95" t="s">
        <v>103</v>
      </c>
      <c r="S24" s="95" t="s">
        <v>103</v>
      </c>
      <c r="T24" s="84" t="s">
        <v>34</v>
      </c>
    </row>
    <row r="25" spans="1:20" ht="15.75">
      <c r="A25" s="75" t="s">
        <v>23</v>
      </c>
      <c r="B25" s="96">
        <v>417</v>
      </c>
      <c r="C25" s="96">
        <v>423</v>
      </c>
      <c r="D25" s="96">
        <v>443</v>
      </c>
      <c r="E25" s="96">
        <v>460</v>
      </c>
      <c r="F25" s="96">
        <v>468</v>
      </c>
      <c r="G25" s="96">
        <v>433</v>
      </c>
      <c r="H25" s="96">
        <v>473</v>
      </c>
      <c r="I25" s="96">
        <v>400</v>
      </c>
      <c r="J25" s="85">
        <v>-72</v>
      </c>
      <c r="K25" s="107"/>
      <c r="L25" s="97">
        <v>18.8</v>
      </c>
      <c r="M25" s="97">
        <v>18.600000000000001</v>
      </c>
      <c r="N25" s="97">
        <v>19.3</v>
      </c>
      <c r="O25" s="97">
        <v>19.600000000000001</v>
      </c>
      <c r="P25" s="97">
        <v>20.100000000000001</v>
      </c>
      <c r="Q25" s="97">
        <v>18.399999999999999</v>
      </c>
      <c r="R25" s="97">
        <v>19.400000000000002</v>
      </c>
      <c r="S25" s="97">
        <v>16.900000000000002</v>
      </c>
      <c r="T25" s="86">
        <v>-2.5</v>
      </c>
    </row>
    <row r="26" spans="1:20" ht="15.75">
      <c r="A26" s="82"/>
      <c r="B26" s="108"/>
      <c r="C26" s="108"/>
      <c r="D26" s="109"/>
      <c r="E26" s="109"/>
      <c r="F26" s="108"/>
      <c r="G26" s="108"/>
      <c r="H26" s="109"/>
      <c r="I26" s="109"/>
      <c r="J26" s="108"/>
      <c r="K26" s="108"/>
      <c r="L26" s="110"/>
      <c r="M26" s="110"/>
      <c r="N26" s="108"/>
      <c r="O26" s="108"/>
      <c r="P26" s="110"/>
      <c r="Q26" s="110"/>
      <c r="R26" s="111"/>
      <c r="S26" s="108"/>
      <c r="T26" s="111"/>
    </row>
    <row r="27" spans="1:20" ht="15.75">
      <c r="A27" s="82"/>
      <c r="B27" s="108"/>
      <c r="C27" s="108"/>
      <c r="D27" s="109"/>
      <c r="E27" s="109"/>
      <c r="F27" s="108"/>
      <c r="G27" s="108"/>
      <c r="H27" s="109"/>
      <c r="I27" s="109"/>
      <c r="J27" s="108"/>
      <c r="K27" s="108"/>
      <c r="L27" s="110"/>
      <c r="M27" s="110"/>
      <c r="N27" s="108"/>
      <c r="O27" s="108"/>
      <c r="P27" s="110"/>
      <c r="Q27" s="110"/>
      <c r="R27" s="111"/>
      <c r="S27" s="108"/>
      <c r="T27" s="111"/>
    </row>
    <row r="28" spans="1:20" ht="15.75">
      <c r="A28" s="99" t="s">
        <v>104</v>
      </c>
      <c r="B28" s="108"/>
      <c r="C28" s="108"/>
      <c r="D28" s="109"/>
      <c r="E28" s="109"/>
      <c r="F28" s="108"/>
      <c r="G28" s="108"/>
      <c r="H28" s="109"/>
      <c r="I28" s="109"/>
      <c r="J28" s="108"/>
      <c r="K28" s="108"/>
      <c r="L28" s="110"/>
      <c r="M28" s="110"/>
      <c r="N28" s="108"/>
      <c r="O28" s="108"/>
      <c r="P28" s="110"/>
      <c r="Q28" s="110"/>
      <c r="R28" s="111"/>
      <c r="S28" s="108"/>
      <c r="T28" s="111"/>
    </row>
    <row r="29" spans="1:20" ht="18.75">
      <c r="A29" s="188" t="s">
        <v>105</v>
      </c>
      <c r="B29" s="183" t="s">
        <v>78</v>
      </c>
      <c r="C29" s="184"/>
      <c r="D29" s="184"/>
      <c r="E29" s="184"/>
      <c r="F29" s="184"/>
      <c r="G29" s="184"/>
      <c r="H29" s="184"/>
      <c r="I29" s="184"/>
      <c r="J29" s="100"/>
      <c r="K29" s="100"/>
      <c r="L29" s="183" t="s">
        <v>56</v>
      </c>
      <c r="M29" s="183"/>
      <c r="N29" s="183"/>
      <c r="O29" s="183"/>
      <c r="P29" s="183"/>
      <c r="Q29" s="183"/>
      <c r="R29" s="183"/>
      <c r="S29" s="183"/>
      <c r="T29" s="183"/>
    </row>
    <row r="30" spans="1:20" ht="47.25">
      <c r="A30" s="189"/>
      <c r="B30" s="76">
        <v>2012</v>
      </c>
      <c r="C30" s="76">
        <v>2013</v>
      </c>
      <c r="D30" s="76">
        <v>2014</v>
      </c>
      <c r="E30" s="76">
        <v>2015</v>
      </c>
      <c r="F30" s="76">
        <v>2016</v>
      </c>
      <c r="G30" s="76">
        <v>2017</v>
      </c>
      <c r="H30" s="76">
        <v>2018</v>
      </c>
      <c r="I30" s="76">
        <v>2019</v>
      </c>
      <c r="J30" s="81" t="s">
        <v>79</v>
      </c>
      <c r="K30" s="76"/>
      <c r="L30" s="76">
        <v>2012</v>
      </c>
      <c r="M30" s="76">
        <v>2013</v>
      </c>
      <c r="N30" s="76">
        <v>2014</v>
      </c>
      <c r="O30" s="76">
        <v>2015</v>
      </c>
      <c r="P30" s="76">
        <v>2016</v>
      </c>
      <c r="Q30" s="76">
        <v>2017</v>
      </c>
      <c r="R30" s="76">
        <v>2018</v>
      </c>
      <c r="S30" s="76">
        <v>2019</v>
      </c>
      <c r="T30" s="81" t="s">
        <v>80</v>
      </c>
    </row>
    <row r="31" spans="1:20" ht="15.75">
      <c r="A31" s="83" t="s">
        <v>81</v>
      </c>
      <c r="B31" s="92">
        <v>12</v>
      </c>
      <c r="C31" s="98">
        <v>12</v>
      </c>
      <c r="D31" s="92">
        <v>12</v>
      </c>
      <c r="E31" s="92">
        <v>13</v>
      </c>
      <c r="F31" s="98">
        <v>15</v>
      </c>
      <c r="G31" s="92">
        <v>13</v>
      </c>
      <c r="H31" s="92">
        <v>14</v>
      </c>
      <c r="I31" s="92">
        <v>15</v>
      </c>
      <c r="J31" s="113">
        <v>1</v>
      </c>
      <c r="K31" s="79"/>
      <c r="L31" s="73">
        <v>72.5</v>
      </c>
      <c r="M31" s="95">
        <v>78.5</v>
      </c>
      <c r="N31" s="73">
        <v>73.400000000000006</v>
      </c>
      <c r="O31" s="73">
        <v>77.900000000000006</v>
      </c>
      <c r="P31" s="95">
        <v>80.5</v>
      </c>
      <c r="Q31" s="73">
        <v>73.8</v>
      </c>
      <c r="R31" s="73">
        <v>71</v>
      </c>
      <c r="S31" s="92">
        <v>74.400000000000006</v>
      </c>
      <c r="T31" s="84">
        <v>3.4000000000000004</v>
      </c>
    </row>
    <row r="32" spans="1:20" ht="15.75">
      <c r="A32" s="83" t="s">
        <v>82</v>
      </c>
      <c r="B32" s="98" t="s">
        <v>84</v>
      </c>
      <c r="C32" s="98" t="s">
        <v>84</v>
      </c>
      <c r="D32" s="98" t="s">
        <v>84</v>
      </c>
      <c r="E32" s="98" t="s">
        <v>84</v>
      </c>
      <c r="F32" s="98" t="s">
        <v>84</v>
      </c>
      <c r="G32" s="98" t="s">
        <v>84</v>
      </c>
      <c r="H32" s="98" t="s">
        <v>84</v>
      </c>
      <c r="I32" s="98" t="s">
        <v>84</v>
      </c>
      <c r="J32" s="84" t="s">
        <v>34</v>
      </c>
      <c r="K32" s="79"/>
      <c r="L32" s="95" t="s">
        <v>84</v>
      </c>
      <c r="M32" s="95" t="s">
        <v>84</v>
      </c>
      <c r="N32" s="95" t="s">
        <v>84</v>
      </c>
      <c r="O32" s="95" t="s">
        <v>84</v>
      </c>
      <c r="P32" s="95" t="s">
        <v>84</v>
      </c>
      <c r="Q32" s="95" t="s">
        <v>84</v>
      </c>
      <c r="R32" s="95" t="s">
        <v>84</v>
      </c>
      <c r="S32" s="95" t="s">
        <v>84</v>
      </c>
      <c r="T32" s="84" t="s">
        <v>34</v>
      </c>
    </row>
    <row r="33" spans="1:20" ht="15.75">
      <c r="A33" s="83" t="s">
        <v>85</v>
      </c>
      <c r="B33" s="98">
        <v>144</v>
      </c>
      <c r="C33" s="98">
        <v>152</v>
      </c>
      <c r="D33" s="98">
        <v>148</v>
      </c>
      <c r="E33" s="98">
        <v>145</v>
      </c>
      <c r="F33" s="98">
        <v>143</v>
      </c>
      <c r="G33" s="98">
        <v>138</v>
      </c>
      <c r="H33" s="98">
        <v>150</v>
      </c>
      <c r="I33" s="98">
        <v>148</v>
      </c>
      <c r="J33" s="113">
        <v>-1</v>
      </c>
      <c r="K33" s="79"/>
      <c r="L33" s="95">
        <v>85.1</v>
      </c>
      <c r="M33" s="95">
        <v>87</v>
      </c>
      <c r="N33" s="95">
        <v>84.399999999999991</v>
      </c>
      <c r="O33" s="95">
        <v>83.5</v>
      </c>
      <c r="P33" s="95">
        <v>83.899999999999991</v>
      </c>
      <c r="Q33" s="95">
        <v>83.2</v>
      </c>
      <c r="R33" s="95">
        <v>84.8</v>
      </c>
      <c r="S33" s="95">
        <v>85.2</v>
      </c>
      <c r="T33" s="84">
        <v>0.4</v>
      </c>
    </row>
    <row r="34" spans="1:20" ht="30.75">
      <c r="A34" s="83" t="s">
        <v>86</v>
      </c>
      <c r="B34" s="98" t="s">
        <v>84</v>
      </c>
      <c r="C34" s="98" t="s">
        <v>84</v>
      </c>
      <c r="D34" s="98" t="s">
        <v>84</v>
      </c>
      <c r="E34" s="98" t="s">
        <v>84</v>
      </c>
      <c r="F34" s="98" t="s">
        <v>84</v>
      </c>
      <c r="G34" s="98" t="s">
        <v>84</v>
      </c>
      <c r="H34" s="98" t="s">
        <v>84</v>
      </c>
      <c r="I34" s="98" t="s">
        <v>84</v>
      </c>
      <c r="J34" s="84" t="s">
        <v>34</v>
      </c>
      <c r="K34" s="79"/>
      <c r="L34" s="95" t="s">
        <v>84</v>
      </c>
      <c r="M34" s="95" t="s">
        <v>84</v>
      </c>
      <c r="N34" s="95" t="s">
        <v>84</v>
      </c>
      <c r="O34" s="95" t="s">
        <v>84</v>
      </c>
      <c r="P34" s="95" t="s">
        <v>84</v>
      </c>
      <c r="Q34" s="95" t="s">
        <v>84</v>
      </c>
      <c r="R34" s="95" t="s">
        <v>84</v>
      </c>
      <c r="S34" s="95" t="s">
        <v>84</v>
      </c>
      <c r="T34" s="84" t="s">
        <v>34</v>
      </c>
    </row>
    <row r="35" spans="1:20" ht="30.75">
      <c r="A35" s="83" t="s">
        <v>87</v>
      </c>
      <c r="B35" s="98" t="s">
        <v>84</v>
      </c>
      <c r="C35" s="98" t="s">
        <v>84</v>
      </c>
      <c r="D35" s="98" t="s">
        <v>84</v>
      </c>
      <c r="E35" s="98" t="s">
        <v>84</v>
      </c>
      <c r="F35" s="98" t="s">
        <v>84</v>
      </c>
      <c r="G35" s="98" t="s">
        <v>84</v>
      </c>
      <c r="H35" s="98" t="s">
        <v>84</v>
      </c>
      <c r="I35" s="98" t="s">
        <v>84</v>
      </c>
      <c r="J35" s="84" t="s">
        <v>34</v>
      </c>
      <c r="K35" s="79"/>
      <c r="L35" s="95" t="s">
        <v>84</v>
      </c>
      <c r="M35" s="95" t="s">
        <v>84</v>
      </c>
      <c r="N35" s="95" t="s">
        <v>84</v>
      </c>
      <c r="O35" s="95" t="s">
        <v>84</v>
      </c>
      <c r="P35" s="95" t="s">
        <v>84</v>
      </c>
      <c r="Q35" s="95" t="s">
        <v>84</v>
      </c>
      <c r="R35" s="95" t="s">
        <v>84</v>
      </c>
      <c r="S35" s="95" t="s">
        <v>84</v>
      </c>
      <c r="T35" s="84" t="s">
        <v>34</v>
      </c>
    </row>
    <row r="36" spans="1:20" ht="15.75">
      <c r="A36" s="83" t="s">
        <v>88</v>
      </c>
      <c r="B36" s="98">
        <v>79</v>
      </c>
      <c r="C36" s="98">
        <v>80</v>
      </c>
      <c r="D36" s="98">
        <v>80</v>
      </c>
      <c r="E36" s="98">
        <v>78</v>
      </c>
      <c r="F36" s="98">
        <v>81</v>
      </c>
      <c r="G36" s="98">
        <v>86</v>
      </c>
      <c r="H36" s="98">
        <v>89</v>
      </c>
      <c r="I36" s="98">
        <v>86</v>
      </c>
      <c r="J36" s="113">
        <v>-3</v>
      </c>
      <c r="K36" s="79"/>
      <c r="L36" s="95">
        <v>93.4</v>
      </c>
      <c r="M36" s="95">
        <v>93.2</v>
      </c>
      <c r="N36" s="95">
        <v>92.4</v>
      </c>
      <c r="O36" s="95">
        <v>92.4</v>
      </c>
      <c r="P36" s="95">
        <v>91.100000000000009</v>
      </c>
      <c r="Q36" s="95">
        <v>91.600000000000009</v>
      </c>
      <c r="R36" s="95">
        <v>91.9</v>
      </c>
      <c r="S36" s="95">
        <v>91.100000000000009</v>
      </c>
      <c r="T36" s="84">
        <v>-0.70000000000000007</v>
      </c>
    </row>
    <row r="37" spans="1:20" ht="30.75">
      <c r="A37" s="83" t="s">
        <v>89</v>
      </c>
      <c r="B37" s="98">
        <v>170</v>
      </c>
      <c r="C37" s="98">
        <v>157</v>
      </c>
      <c r="D37" s="98">
        <v>150</v>
      </c>
      <c r="E37" s="98">
        <v>160</v>
      </c>
      <c r="F37" s="98">
        <v>165</v>
      </c>
      <c r="G37" s="98">
        <v>173</v>
      </c>
      <c r="H37" s="98">
        <v>154</v>
      </c>
      <c r="I37" s="98">
        <v>164</v>
      </c>
      <c r="J37" s="113">
        <v>10</v>
      </c>
      <c r="K37" s="79"/>
      <c r="L37" s="95">
        <v>52.6</v>
      </c>
      <c r="M37" s="95">
        <v>52.1</v>
      </c>
      <c r="N37" s="95">
        <v>50.7</v>
      </c>
      <c r="O37" s="95">
        <v>53.6</v>
      </c>
      <c r="P37" s="95">
        <v>54</v>
      </c>
      <c r="Q37" s="95">
        <v>58.5</v>
      </c>
      <c r="R37" s="95">
        <v>53.5</v>
      </c>
      <c r="S37" s="95">
        <v>57.499999999999993</v>
      </c>
      <c r="T37" s="84">
        <v>4</v>
      </c>
    </row>
    <row r="38" spans="1:20" ht="15.75">
      <c r="A38" s="83" t="s">
        <v>90</v>
      </c>
      <c r="B38" s="98">
        <v>79</v>
      </c>
      <c r="C38" s="98">
        <v>81</v>
      </c>
      <c r="D38" s="98">
        <v>82</v>
      </c>
      <c r="E38" s="98">
        <v>87</v>
      </c>
      <c r="F38" s="98">
        <v>81</v>
      </c>
      <c r="G38" s="98">
        <v>82</v>
      </c>
      <c r="H38" s="98">
        <v>82</v>
      </c>
      <c r="I38" s="98">
        <v>84</v>
      </c>
      <c r="J38" s="113">
        <v>1</v>
      </c>
      <c r="K38" s="79"/>
      <c r="L38" s="95">
        <v>89.7</v>
      </c>
      <c r="M38" s="95">
        <v>90.600000000000009</v>
      </c>
      <c r="N38" s="95">
        <v>89.5</v>
      </c>
      <c r="O38" s="95">
        <v>90.8</v>
      </c>
      <c r="P38" s="95">
        <v>87.3</v>
      </c>
      <c r="Q38" s="95">
        <v>89.3</v>
      </c>
      <c r="R38" s="95">
        <v>88</v>
      </c>
      <c r="S38" s="95">
        <v>91.4</v>
      </c>
      <c r="T38" s="84">
        <v>3.5000000000000004</v>
      </c>
    </row>
    <row r="39" spans="1:20" ht="15.75">
      <c r="A39" s="83" t="s">
        <v>91</v>
      </c>
      <c r="B39" s="92">
        <v>35</v>
      </c>
      <c r="C39" s="92">
        <v>30</v>
      </c>
      <c r="D39" s="92">
        <v>31</v>
      </c>
      <c r="E39" s="92">
        <v>39</v>
      </c>
      <c r="F39" s="92">
        <v>36</v>
      </c>
      <c r="G39" s="92">
        <v>40</v>
      </c>
      <c r="H39" s="98">
        <v>49</v>
      </c>
      <c r="I39" s="98">
        <v>50</v>
      </c>
      <c r="J39" s="113">
        <v>1</v>
      </c>
      <c r="K39" s="79"/>
      <c r="L39" s="73">
        <v>33.4</v>
      </c>
      <c r="M39" s="73">
        <v>28.9</v>
      </c>
      <c r="N39" s="73">
        <v>29.5</v>
      </c>
      <c r="O39" s="73">
        <v>31.8</v>
      </c>
      <c r="P39" s="73">
        <v>30.5</v>
      </c>
      <c r="Q39" s="73">
        <v>32</v>
      </c>
      <c r="R39" s="95">
        <v>35.4</v>
      </c>
      <c r="S39" s="95">
        <v>39.800000000000004</v>
      </c>
      <c r="T39" s="84">
        <v>4.3999999999999995</v>
      </c>
    </row>
    <row r="40" spans="1:20" ht="15.75">
      <c r="A40" s="83" t="s">
        <v>92</v>
      </c>
      <c r="B40" s="98" t="s">
        <v>84</v>
      </c>
      <c r="C40" s="98">
        <v>56</v>
      </c>
      <c r="D40" s="98" t="s">
        <v>84</v>
      </c>
      <c r="E40" s="98">
        <v>62</v>
      </c>
      <c r="F40" s="98" t="s">
        <v>84</v>
      </c>
      <c r="G40" s="98">
        <v>68</v>
      </c>
      <c r="H40" s="98">
        <v>70</v>
      </c>
      <c r="I40" s="98" t="s">
        <v>84</v>
      </c>
      <c r="J40" s="84" t="s">
        <v>34</v>
      </c>
      <c r="K40" s="79"/>
      <c r="L40" s="95" t="s">
        <v>84</v>
      </c>
      <c r="M40" s="95">
        <v>93.4</v>
      </c>
      <c r="N40" s="95" t="s">
        <v>84</v>
      </c>
      <c r="O40" s="95">
        <v>93.5</v>
      </c>
      <c r="P40" s="95" t="s">
        <v>84</v>
      </c>
      <c r="Q40" s="95">
        <v>93.2</v>
      </c>
      <c r="R40" s="95">
        <v>91.8</v>
      </c>
      <c r="S40" s="95" t="s">
        <v>84</v>
      </c>
      <c r="T40" s="84" t="s">
        <v>34</v>
      </c>
    </row>
    <row r="41" spans="1:20" ht="15.75">
      <c r="A41" s="83" t="s">
        <v>93</v>
      </c>
      <c r="B41" s="98" t="s">
        <v>84</v>
      </c>
      <c r="C41" s="98" t="s">
        <v>84</v>
      </c>
      <c r="D41" s="98" t="s">
        <v>84</v>
      </c>
      <c r="E41" s="98" t="s">
        <v>84</v>
      </c>
      <c r="F41" s="98" t="s">
        <v>84</v>
      </c>
      <c r="G41" s="98" t="s">
        <v>84</v>
      </c>
      <c r="H41" s="98" t="s">
        <v>84</v>
      </c>
      <c r="I41" s="98" t="s">
        <v>84</v>
      </c>
      <c r="J41" s="84" t="s">
        <v>34</v>
      </c>
      <c r="K41" s="79"/>
      <c r="L41" s="95" t="s">
        <v>84</v>
      </c>
      <c r="M41" s="95" t="s">
        <v>84</v>
      </c>
      <c r="N41" s="95" t="s">
        <v>84</v>
      </c>
      <c r="O41" s="95" t="s">
        <v>84</v>
      </c>
      <c r="P41" s="95" t="s">
        <v>84</v>
      </c>
      <c r="Q41" s="95" t="s">
        <v>84</v>
      </c>
      <c r="R41" s="95" t="s">
        <v>84</v>
      </c>
      <c r="S41" s="95" t="s">
        <v>84</v>
      </c>
      <c r="T41" s="84" t="s">
        <v>34</v>
      </c>
    </row>
    <row r="42" spans="1:20" ht="15.75">
      <c r="A42" s="83" t="s">
        <v>94</v>
      </c>
      <c r="B42" s="98" t="s">
        <v>84</v>
      </c>
      <c r="C42" s="98" t="s">
        <v>84</v>
      </c>
      <c r="D42" s="98" t="s">
        <v>84</v>
      </c>
      <c r="E42" s="98" t="s">
        <v>84</v>
      </c>
      <c r="F42" s="98" t="s">
        <v>84</v>
      </c>
      <c r="G42" s="98" t="s">
        <v>84</v>
      </c>
      <c r="H42" s="98">
        <v>18</v>
      </c>
      <c r="I42" s="98" t="s">
        <v>84</v>
      </c>
      <c r="J42" s="84" t="s">
        <v>34</v>
      </c>
      <c r="K42" s="79"/>
      <c r="L42" s="95" t="s">
        <v>84</v>
      </c>
      <c r="M42" s="95" t="s">
        <v>84</v>
      </c>
      <c r="N42" s="95" t="s">
        <v>84</v>
      </c>
      <c r="O42" s="95" t="s">
        <v>84</v>
      </c>
      <c r="P42" s="95" t="s">
        <v>84</v>
      </c>
      <c r="Q42" s="95" t="s">
        <v>84</v>
      </c>
      <c r="R42" s="95">
        <v>83</v>
      </c>
      <c r="S42" s="95" t="s">
        <v>84</v>
      </c>
      <c r="T42" s="84" t="s">
        <v>34</v>
      </c>
    </row>
    <row r="43" spans="1:20" ht="15.75">
      <c r="A43" s="83" t="s">
        <v>95</v>
      </c>
      <c r="B43" s="98">
        <v>112</v>
      </c>
      <c r="C43" s="98">
        <v>107</v>
      </c>
      <c r="D43" s="98">
        <v>111</v>
      </c>
      <c r="E43" s="98">
        <v>117</v>
      </c>
      <c r="F43" s="98">
        <v>117</v>
      </c>
      <c r="G43" s="98">
        <v>117</v>
      </c>
      <c r="H43" s="98">
        <v>115</v>
      </c>
      <c r="I43" s="98">
        <v>120</v>
      </c>
      <c r="J43" s="113">
        <v>5</v>
      </c>
      <c r="K43" s="79"/>
      <c r="L43" s="95">
        <v>92.300000000000011</v>
      </c>
      <c r="M43" s="95">
        <v>93.7</v>
      </c>
      <c r="N43" s="95">
        <v>92.5</v>
      </c>
      <c r="O43" s="95">
        <v>91.3</v>
      </c>
      <c r="P43" s="95">
        <v>89.5</v>
      </c>
      <c r="Q43" s="95">
        <v>92.9</v>
      </c>
      <c r="R43" s="95">
        <v>91.5</v>
      </c>
      <c r="S43" s="95">
        <v>93.100000000000009</v>
      </c>
      <c r="T43" s="84">
        <v>1.7000000000000002</v>
      </c>
    </row>
    <row r="44" spans="1:20" ht="15.75">
      <c r="A44" s="83" t="s">
        <v>96</v>
      </c>
      <c r="B44" s="98">
        <v>74</v>
      </c>
      <c r="C44" s="98">
        <v>78</v>
      </c>
      <c r="D44" s="98">
        <v>79</v>
      </c>
      <c r="E44" s="98">
        <v>86</v>
      </c>
      <c r="F44" s="98">
        <v>72</v>
      </c>
      <c r="G44" s="98">
        <v>74</v>
      </c>
      <c r="H44" s="98">
        <v>70</v>
      </c>
      <c r="I44" s="98">
        <v>83</v>
      </c>
      <c r="J44" s="113">
        <v>13</v>
      </c>
      <c r="K44" s="79"/>
      <c r="L44" s="95">
        <v>69.899999999999991</v>
      </c>
      <c r="M44" s="95">
        <v>65.100000000000009</v>
      </c>
      <c r="N44" s="95">
        <v>65.7</v>
      </c>
      <c r="O44" s="95">
        <v>67.100000000000009</v>
      </c>
      <c r="P44" s="95">
        <v>62.1</v>
      </c>
      <c r="Q44" s="95">
        <v>66.600000000000009</v>
      </c>
      <c r="R44" s="95">
        <v>66</v>
      </c>
      <c r="S44" s="95">
        <v>68.8</v>
      </c>
      <c r="T44" s="84">
        <v>2.7</v>
      </c>
    </row>
    <row r="45" spans="1:20" ht="30.75">
      <c r="A45" s="83" t="s">
        <v>97</v>
      </c>
      <c r="B45" s="98">
        <v>156</v>
      </c>
      <c r="C45" s="98">
        <v>154</v>
      </c>
      <c r="D45" s="98">
        <v>155</v>
      </c>
      <c r="E45" s="98">
        <v>151</v>
      </c>
      <c r="F45" s="98" t="s">
        <v>84</v>
      </c>
      <c r="G45" s="98">
        <v>183</v>
      </c>
      <c r="H45" s="98">
        <v>176</v>
      </c>
      <c r="I45" s="98" t="s">
        <v>84</v>
      </c>
      <c r="J45" s="84" t="s">
        <v>34</v>
      </c>
      <c r="K45" s="79"/>
      <c r="L45" s="95">
        <v>97.6</v>
      </c>
      <c r="M45" s="95">
        <v>97</v>
      </c>
      <c r="N45" s="95">
        <v>97.1</v>
      </c>
      <c r="O45" s="95">
        <v>97.5</v>
      </c>
      <c r="P45" s="95" t="s">
        <v>84</v>
      </c>
      <c r="Q45" s="95">
        <v>96.6</v>
      </c>
      <c r="R45" s="95">
        <v>96.6</v>
      </c>
      <c r="S45" s="95" t="s">
        <v>84</v>
      </c>
      <c r="T45" s="84" t="s">
        <v>34</v>
      </c>
    </row>
    <row r="46" spans="1:20" ht="15.75">
      <c r="A46" s="83" t="s">
        <v>98</v>
      </c>
      <c r="B46" s="98">
        <v>329</v>
      </c>
      <c r="C46" s="98">
        <v>368</v>
      </c>
      <c r="D46" s="98">
        <v>356</v>
      </c>
      <c r="E46" s="98">
        <v>356</v>
      </c>
      <c r="F46" s="98">
        <v>337</v>
      </c>
      <c r="G46" s="98">
        <v>348</v>
      </c>
      <c r="H46" s="98">
        <v>340</v>
      </c>
      <c r="I46" s="98">
        <v>338</v>
      </c>
      <c r="J46" s="113">
        <v>-2</v>
      </c>
      <c r="K46" s="79"/>
      <c r="L46" s="95">
        <v>92.9</v>
      </c>
      <c r="M46" s="95">
        <v>94.3</v>
      </c>
      <c r="N46" s="95">
        <v>93.5</v>
      </c>
      <c r="O46" s="95">
        <v>92.2</v>
      </c>
      <c r="P46" s="95">
        <v>92.9</v>
      </c>
      <c r="Q46" s="95">
        <v>92.100000000000009</v>
      </c>
      <c r="R46" s="95">
        <v>91.100000000000009</v>
      </c>
      <c r="S46" s="95">
        <v>93.8</v>
      </c>
      <c r="T46" s="84">
        <v>2.7</v>
      </c>
    </row>
    <row r="47" spans="1:20" ht="15.75">
      <c r="A47" s="83" t="s">
        <v>99</v>
      </c>
      <c r="B47" s="98">
        <v>346</v>
      </c>
      <c r="C47" s="98">
        <v>348</v>
      </c>
      <c r="D47" s="98">
        <v>368</v>
      </c>
      <c r="E47" s="98">
        <v>363</v>
      </c>
      <c r="F47" s="98">
        <v>347</v>
      </c>
      <c r="G47" s="98">
        <v>366</v>
      </c>
      <c r="H47" s="98">
        <v>423</v>
      </c>
      <c r="I47" s="98">
        <v>404</v>
      </c>
      <c r="J47" s="113">
        <v>-19</v>
      </c>
      <c r="K47" s="79"/>
      <c r="L47" s="95">
        <v>88.2</v>
      </c>
      <c r="M47" s="95">
        <v>86.1</v>
      </c>
      <c r="N47" s="95">
        <v>85.5</v>
      </c>
      <c r="O47" s="95">
        <v>84.3</v>
      </c>
      <c r="P47" s="95">
        <v>83.2</v>
      </c>
      <c r="Q47" s="95">
        <v>87.1</v>
      </c>
      <c r="R47" s="95">
        <v>86.3</v>
      </c>
      <c r="S47" s="95">
        <v>88.7</v>
      </c>
      <c r="T47" s="84">
        <v>2.4</v>
      </c>
    </row>
    <row r="48" spans="1:20" ht="15.75">
      <c r="A48" s="83" t="s">
        <v>100</v>
      </c>
      <c r="B48" s="98">
        <v>34</v>
      </c>
      <c r="C48" s="98">
        <v>36</v>
      </c>
      <c r="D48" s="98">
        <v>36</v>
      </c>
      <c r="E48" s="98">
        <v>37</v>
      </c>
      <c r="F48" s="98">
        <v>39</v>
      </c>
      <c r="G48" s="98">
        <v>39</v>
      </c>
      <c r="H48" s="98">
        <v>39</v>
      </c>
      <c r="I48" s="98">
        <v>43</v>
      </c>
      <c r="J48" s="113">
        <v>4</v>
      </c>
      <c r="K48" s="79"/>
      <c r="L48" s="95">
        <v>68.899999999999991</v>
      </c>
      <c r="M48" s="95">
        <v>69.699999999999989</v>
      </c>
      <c r="N48" s="95">
        <v>72.099999999999994</v>
      </c>
      <c r="O48" s="95">
        <v>71.8</v>
      </c>
      <c r="P48" s="95">
        <v>71.899999999999991</v>
      </c>
      <c r="Q48" s="95">
        <v>70.3</v>
      </c>
      <c r="R48" s="95">
        <v>65.8</v>
      </c>
      <c r="S48" s="95">
        <v>76.2</v>
      </c>
      <c r="T48" s="84">
        <v>10.4</v>
      </c>
    </row>
    <row r="49" spans="1:20" ht="15.75">
      <c r="A49" s="83" t="s">
        <v>101</v>
      </c>
      <c r="B49" s="92">
        <v>18</v>
      </c>
      <c r="C49" s="98">
        <v>21</v>
      </c>
      <c r="D49" s="92">
        <v>18</v>
      </c>
      <c r="E49" s="92">
        <v>17</v>
      </c>
      <c r="F49" s="92">
        <v>16</v>
      </c>
      <c r="G49" s="92">
        <v>20</v>
      </c>
      <c r="H49" s="92">
        <v>18</v>
      </c>
      <c r="I49" s="98">
        <v>23</v>
      </c>
      <c r="J49" s="113">
        <v>5</v>
      </c>
      <c r="K49" s="79"/>
      <c r="L49" s="73">
        <v>68.7</v>
      </c>
      <c r="M49" s="95">
        <v>73.400000000000006</v>
      </c>
      <c r="N49" s="73">
        <v>67.7</v>
      </c>
      <c r="O49" s="73">
        <v>60.3</v>
      </c>
      <c r="P49" s="73">
        <v>57.599999999999994</v>
      </c>
      <c r="Q49" s="73">
        <v>69.099999999999994</v>
      </c>
      <c r="R49" s="73">
        <v>64.8</v>
      </c>
      <c r="S49" s="95">
        <v>70.5</v>
      </c>
      <c r="T49" s="84">
        <v>5.7</v>
      </c>
    </row>
    <row r="50" spans="1:20" ht="45.75">
      <c r="A50" s="106" t="s">
        <v>102</v>
      </c>
      <c r="B50" s="98" t="s">
        <v>103</v>
      </c>
      <c r="C50" s="98" t="s">
        <v>103</v>
      </c>
      <c r="D50" s="98" t="s">
        <v>103</v>
      </c>
      <c r="E50" s="98" t="s">
        <v>103</v>
      </c>
      <c r="F50" s="98" t="s">
        <v>103</v>
      </c>
      <c r="G50" s="98" t="s">
        <v>103</v>
      </c>
      <c r="H50" s="98" t="s">
        <v>103</v>
      </c>
      <c r="I50" s="98" t="s">
        <v>103</v>
      </c>
      <c r="J50" s="84" t="s">
        <v>34</v>
      </c>
      <c r="K50" s="79"/>
      <c r="L50" s="95" t="s">
        <v>103</v>
      </c>
      <c r="M50" s="95" t="s">
        <v>103</v>
      </c>
      <c r="N50" s="95" t="s">
        <v>103</v>
      </c>
      <c r="O50" s="95" t="s">
        <v>103</v>
      </c>
      <c r="P50" s="95" t="s">
        <v>103</v>
      </c>
      <c r="Q50" s="95" t="s">
        <v>103</v>
      </c>
      <c r="R50" s="95" t="s">
        <v>103</v>
      </c>
      <c r="S50" s="95" t="s">
        <v>103</v>
      </c>
      <c r="T50" s="84" t="s">
        <v>34</v>
      </c>
    </row>
    <row r="51" spans="1:20" ht="15.75">
      <c r="A51" s="75" t="s">
        <v>23</v>
      </c>
      <c r="B51" s="114">
        <v>1808</v>
      </c>
      <c r="C51" s="114">
        <v>1854</v>
      </c>
      <c r="D51" s="114">
        <v>1857</v>
      </c>
      <c r="E51" s="114">
        <v>1884</v>
      </c>
      <c r="F51" s="114">
        <v>1854</v>
      </c>
      <c r="G51" s="114">
        <v>1917</v>
      </c>
      <c r="H51" s="114">
        <v>1962</v>
      </c>
      <c r="I51" s="114">
        <v>1963</v>
      </c>
      <c r="J51" s="87">
        <v>1</v>
      </c>
      <c r="K51" s="107"/>
      <c r="L51" s="97">
        <v>81.2</v>
      </c>
      <c r="M51" s="97">
        <v>81.399999999999991</v>
      </c>
      <c r="N51" s="97">
        <v>80.7</v>
      </c>
      <c r="O51" s="97">
        <v>80.400000000000006</v>
      </c>
      <c r="P51" s="97">
        <v>79.900000000000006</v>
      </c>
      <c r="Q51" s="97">
        <v>81.599999999999994</v>
      </c>
      <c r="R51" s="97">
        <v>80.600000000000009</v>
      </c>
      <c r="S51" s="97">
        <v>83.1</v>
      </c>
      <c r="T51" s="86">
        <v>2.5</v>
      </c>
    </row>
    <row r="52" spans="1:20" ht="15.75">
      <c r="A52" s="77" t="s">
        <v>106</v>
      </c>
      <c r="B52" s="108"/>
      <c r="C52" s="108"/>
      <c r="D52" s="108"/>
      <c r="E52" s="108"/>
      <c r="F52" s="108"/>
      <c r="G52" s="108"/>
      <c r="H52" s="108"/>
      <c r="I52" s="108"/>
      <c r="J52" s="108"/>
      <c r="K52" s="108"/>
      <c r="L52" s="109"/>
      <c r="M52" s="109"/>
      <c r="N52" s="110"/>
      <c r="O52" s="110"/>
      <c r="P52" s="109"/>
      <c r="Q52" s="109"/>
      <c r="R52" s="109"/>
      <c r="S52" s="79"/>
      <c r="T52" s="112"/>
    </row>
    <row r="53" spans="1:20" ht="15.75">
      <c r="A53" s="74" t="s">
        <v>25</v>
      </c>
      <c r="B53" s="108"/>
      <c r="C53" s="108"/>
      <c r="D53" s="108"/>
      <c r="E53" s="108"/>
      <c r="F53" s="108"/>
      <c r="G53" s="108"/>
      <c r="H53" s="108"/>
      <c r="I53" s="108"/>
      <c r="J53" s="108"/>
      <c r="K53" s="108"/>
      <c r="L53" s="109"/>
      <c r="M53" s="109"/>
      <c r="N53" s="110"/>
      <c r="O53" s="110"/>
      <c r="P53" s="109"/>
      <c r="Q53" s="109"/>
      <c r="R53" s="109"/>
      <c r="S53" s="79"/>
      <c r="T53" s="112"/>
    </row>
    <row r="54" spans="1:20" ht="15.75">
      <c r="A54" s="74" t="s">
        <v>107</v>
      </c>
      <c r="B54" s="108"/>
      <c r="C54" s="108"/>
      <c r="D54" s="108"/>
      <c r="E54" s="108"/>
      <c r="F54" s="108"/>
      <c r="G54" s="108"/>
      <c r="H54" s="108"/>
      <c r="I54" s="108"/>
      <c r="J54" s="108"/>
      <c r="K54" s="108"/>
      <c r="L54" s="109"/>
      <c r="M54" s="109"/>
      <c r="N54" s="110"/>
      <c r="O54" s="110"/>
      <c r="P54" s="109"/>
      <c r="Q54" s="109"/>
      <c r="R54" s="109"/>
      <c r="S54" s="79"/>
      <c r="T54" s="112"/>
    </row>
    <row r="55" spans="1:20" ht="15.75">
      <c r="A55" s="74" t="s">
        <v>108</v>
      </c>
      <c r="B55" s="108"/>
      <c r="C55" s="108"/>
      <c r="D55" s="108"/>
      <c r="E55" s="108"/>
      <c r="F55" s="108"/>
      <c r="G55" s="108"/>
      <c r="H55" s="108"/>
      <c r="I55" s="108"/>
      <c r="J55" s="108"/>
      <c r="K55" s="108"/>
      <c r="L55" s="109"/>
      <c r="M55" s="109"/>
      <c r="N55" s="110"/>
      <c r="O55" s="110"/>
      <c r="P55" s="109"/>
      <c r="Q55" s="109"/>
      <c r="R55" s="109"/>
      <c r="S55" s="79"/>
      <c r="T55" s="112"/>
    </row>
    <row r="56" spans="1:20">
      <c r="A56" s="185" t="s">
        <v>109</v>
      </c>
      <c r="B56" s="185"/>
      <c r="C56" s="185"/>
      <c r="D56" s="185"/>
      <c r="E56" s="185"/>
      <c r="F56" s="185"/>
      <c r="G56" s="185"/>
      <c r="H56" s="185"/>
      <c r="I56" s="185"/>
      <c r="J56" s="185"/>
      <c r="K56" s="185"/>
      <c r="L56" s="185"/>
      <c r="M56" s="185"/>
      <c r="N56" s="185"/>
      <c r="O56" s="185"/>
      <c r="P56" s="185"/>
      <c r="Q56" s="185"/>
      <c r="R56" s="185"/>
      <c r="S56" s="185"/>
      <c r="T56" s="185"/>
    </row>
    <row r="57" spans="1:20">
      <c r="A57" s="74" t="s">
        <v>110</v>
      </c>
      <c r="B57" s="68"/>
      <c r="C57" s="68"/>
      <c r="D57" s="68"/>
      <c r="E57" s="68"/>
      <c r="F57" s="68"/>
      <c r="G57" s="68"/>
      <c r="H57" s="68"/>
      <c r="I57" s="68"/>
      <c r="J57" s="68"/>
      <c r="K57" s="68"/>
      <c r="L57" s="68"/>
      <c r="M57" s="68"/>
      <c r="N57" s="68"/>
      <c r="O57" s="68"/>
      <c r="P57" s="68"/>
      <c r="Q57" s="68"/>
      <c r="R57" s="68"/>
      <c r="S57" s="68"/>
      <c r="T57" s="68"/>
    </row>
    <row r="58" spans="1:20">
      <c r="A58" s="74" t="s">
        <v>111</v>
      </c>
      <c r="B58" s="68"/>
      <c r="C58" s="68"/>
      <c r="D58" s="68"/>
      <c r="E58" s="68"/>
      <c r="F58" s="68"/>
      <c r="G58" s="68"/>
      <c r="H58" s="68"/>
      <c r="I58" s="68"/>
      <c r="J58" s="68"/>
      <c r="K58" s="68"/>
      <c r="L58" s="68"/>
      <c r="M58" s="68"/>
      <c r="N58" s="68"/>
      <c r="O58" s="68"/>
      <c r="P58" s="68"/>
      <c r="Q58" s="68"/>
      <c r="R58" s="68"/>
      <c r="S58" s="68"/>
      <c r="T58" s="68"/>
    </row>
    <row r="60" spans="1:20">
      <c r="A60" s="186" t="s">
        <v>112</v>
      </c>
      <c r="B60" s="186"/>
      <c r="C60" s="186"/>
      <c r="D60" s="186"/>
      <c r="E60" s="186"/>
      <c r="F60" s="186"/>
      <c r="G60" s="186"/>
      <c r="H60" s="186"/>
      <c r="I60" s="186"/>
      <c r="J60" s="186"/>
      <c r="K60" s="186"/>
      <c r="L60" s="186"/>
      <c r="M60" s="186"/>
      <c r="N60" s="68"/>
      <c r="O60" s="68"/>
      <c r="P60" s="68"/>
      <c r="Q60" s="68"/>
      <c r="R60" s="68"/>
      <c r="S60" s="68"/>
      <c r="T60" s="68"/>
    </row>
    <row r="61" spans="1:20">
      <c r="A61" s="69" t="s">
        <v>113</v>
      </c>
      <c r="B61" s="88"/>
      <c r="C61" s="89"/>
      <c r="D61" s="89"/>
      <c r="E61" s="89"/>
      <c r="F61" s="88"/>
      <c r="G61" s="89"/>
      <c r="H61" s="89"/>
      <c r="I61" s="89"/>
      <c r="J61" s="88"/>
      <c r="K61" s="89"/>
      <c r="L61" s="89"/>
      <c r="M61" s="89"/>
      <c r="N61" s="68"/>
      <c r="O61" s="68"/>
      <c r="P61" s="68"/>
      <c r="Q61" s="68"/>
      <c r="R61" s="68"/>
      <c r="S61" s="68"/>
      <c r="T61" s="68"/>
    </row>
    <row r="62" spans="1:20">
      <c r="A62" s="93" t="s">
        <v>114</v>
      </c>
      <c r="B62" s="88"/>
      <c r="C62" s="89"/>
      <c r="D62" s="89"/>
      <c r="E62" s="89"/>
      <c r="F62" s="88"/>
      <c r="G62" s="89"/>
      <c r="H62" s="89"/>
      <c r="I62" s="89"/>
      <c r="J62" s="88"/>
      <c r="K62" s="89"/>
      <c r="L62" s="89"/>
      <c r="M62" s="89"/>
      <c r="N62" s="68"/>
      <c r="O62" s="68"/>
      <c r="P62" s="68"/>
      <c r="Q62" s="68"/>
      <c r="R62" s="68"/>
      <c r="S62" s="68"/>
      <c r="T62" s="68"/>
    </row>
    <row r="63" spans="1:20">
      <c r="A63" s="70" t="s">
        <v>115</v>
      </c>
      <c r="B63" s="88"/>
      <c r="C63" s="89"/>
      <c r="D63" s="89"/>
      <c r="E63" s="89"/>
      <c r="F63" s="88"/>
      <c r="G63" s="89"/>
      <c r="H63" s="89"/>
      <c r="I63" s="89"/>
      <c r="J63" s="88"/>
      <c r="K63" s="89"/>
      <c r="L63" s="89"/>
      <c r="M63" s="89"/>
    </row>
    <row r="64" spans="1:20">
      <c r="A64" s="71" t="s">
        <v>116</v>
      </c>
      <c r="B64" s="88"/>
      <c r="C64" s="89"/>
      <c r="D64" s="89"/>
      <c r="E64" s="89"/>
      <c r="F64" s="88"/>
      <c r="G64" s="89"/>
      <c r="H64" s="89"/>
      <c r="I64" s="89"/>
      <c r="J64" s="88"/>
      <c r="K64" s="89"/>
      <c r="L64" s="89"/>
      <c r="M64" s="89"/>
    </row>
    <row r="65" spans="1:13">
      <c r="A65" s="69" t="s">
        <v>117</v>
      </c>
      <c r="B65" s="88"/>
      <c r="C65" s="89"/>
      <c r="D65" s="89"/>
      <c r="E65" s="89"/>
      <c r="F65" s="88"/>
      <c r="G65" s="89"/>
      <c r="H65" s="89"/>
      <c r="I65" s="89"/>
      <c r="J65" s="88"/>
      <c r="K65" s="89"/>
      <c r="L65" s="89"/>
      <c r="M65" s="89"/>
    </row>
    <row r="66" spans="1:13">
      <c r="A66" s="69" t="s">
        <v>118</v>
      </c>
      <c r="B66" s="88"/>
      <c r="C66" s="89"/>
      <c r="D66" s="89"/>
      <c r="E66" s="89"/>
      <c r="F66" s="88"/>
      <c r="G66" s="89"/>
      <c r="H66" s="89"/>
      <c r="I66" s="89"/>
      <c r="J66" s="88"/>
      <c r="K66" s="89"/>
      <c r="L66" s="89"/>
      <c r="M66" s="89"/>
    </row>
    <row r="67" spans="1:13">
      <c r="A67" s="72" t="s">
        <v>119</v>
      </c>
      <c r="B67" s="90"/>
      <c r="C67" s="89"/>
      <c r="D67" s="89"/>
      <c r="E67" s="89"/>
      <c r="F67" s="90"/>
      <c r="G67" s="89"/>
      <c r="H67" s="89"/>
      <c r="I67" s="89"/>
      <c r="J67" s="90"/>
      <c r="K67" s="89"/>
      <c r="L67" s="89"/>
      <c r="M67" s="89"/>
    </row>
  </sheetData>
  <mergeCells count="9">
    <mergeCell ref="B29:I29"/>
    <mergeCell ref="L29:T29"/>
    <mergeCell ref="A56:T56"/>
    <mergeCell ref="A60:M60"/>
    <mergeCell ref="A1:T1"/>
    <mergeCell ref="A3:A4"/>
    <mergeCell ref="B3:I3"/>
    <mergeCell ref="L3:T3"/>
    <mergeCell ref="A29:A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Industry Sector Profiles</vt:lpstr>
      <vt:lpstr>Industry Sector Comparisons</vt:lpstr>
      <vt:lpstr>Table 1</vt:lpstr>
      <vt:lpstr>Table 2</vt:lpstr>
      <vt:lpstr>Table 3</vt:lpstr>
      <vt:lpstr>Table 4</vt:lpstr>
      <vt:lpstr>Table 5</vt:lpstr>
      <vt:lpstr>Table 6</vt:lpstr>
      <vt:lpstr>Dropdown</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2020-04-07T09:18:47Z</dcterms:created>
  <dcterms:modified xsi:type="dcterms:W3CDTF">2020-05-26T13:32:38Z</dcterms:modified>
</cp:coreProperties>
</file>